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WTR-MGT\EXCEL\OLD RIVER DATA\FLOW, STAGE and GATES_1977toPresent\_2019\"/>
    </mc:Choice>
  </mc:AlternateContent>
  <bookViews>
    <workbookView xWindow="0" yWindow="510" windowWidth="3240" windowHeight="3570" tabRatio="656" activeTab="4"/>
  </bookViews>
  <sheets>
    <sheet name="ORC" sheetId="3" r:id="rId1"/>
    <sheet name="FLOW" sheetId="1" r:id="rId2"/>
    <sheet name="GATES" sheetId="5" r:id="rId3"/>
    <sheet name="CUTBACK HEAD" sheetId="6" r:id="rId4"/>
    <sheet name="Morning Report" sheetId="7" r:id="rId5"/>
    <sheet name="ORC AVG." sheetId="4" r:id="rId6"/>
    <sheet name="FLOW AVG." sheetId="2" r:id="rId7"/>
    <sheet name="MorningReport with OB" sheetId="8" r:id="rId8"/>
    <sheet name="OB Discharge" sheetId="9" r:id="rId9"/>
    <sheet name="AUX Discharge" sheetId="11" r:id="rId10"/>
    <sheet name="LS Discharge" sheetId="12" r:id="rId11"/>
    <sheet name="Ratio 1" sheetId="15" r:id="rId12"/>
    <sheet name="Simmesport Rating" sheetId="16" r:id="rId13"/>
  </sheets>
  <definedNames>
    <definedName name="_xlnm.Print_Area" localSheetId="4">'Morning Report'!$A$1:$P$46</definedName>
    <definedName name="_xlnm.Print_Titles" localSheetId="8">'OB Discharge'!$1:$4</definedName>
  </definedNames>
  <calcPr calcId="152511"/>
</workbook>
</file>

<file path=xl/calcChain.xml><?xml version="1.0" encoding="utf-8"?>
<calcChain xmlns="http://schemas.openxmlformats.org/spreadsheetml/2006/main">
  <c r="B3" i="11" l="1"/>
  <c r="B7" i="11" l="1"/>
  <c r="P226" i="9" l="1"/>
  <c r="Q226" i="9" s="1"/>
  <c r="P227" i="9"/>
  <c r="Q227" i="9" s="1"/>
  <c r="P228" i="9"/>
  <c r="Q228" i="9"/>
  <c r="P229" i="9"/>
  <c r="Q229" i="9"/>
  <c r="P230" i="9"/>
  <c r="Q230" i="9"/>
  <c r="P231" i="9"/>
  <c r="Q231" i="9"/>
  <c r="P232" i="9"/>
  <c r="Q232" i="9"/>
  <c r="P233" i="9"/>
  <c r="Q233" i="9"/>
  <c r="K226" i="9"/>
  <c r="K227" i="9"/>
  <c r="K228" i="9"/>
  <c r="K229" i="9"/>
  <c r="K230" i="9"/>
  <c r="K231" i="9"/>
  <c r="K232" i="9"/>
  <c r="K233" i="9"/>
  <c r="D21" i="11" l="1"/>
  <c r="D22" i="11" s="1"/>
  <c r="B8" i="11" l="1"/>
  <c r="T244" i="5" l="1"/>
  <c r="P207" i="9" l="1"/>
  <c r="P208" i="9"/>
  <c r="P209" i="9"/>
  <c r="P210" i="9"/>
  <c r="Q210" i="9" s="1"/>
  <c r="P211" i="9"/>
  <c r="P212" i="9"/>
  <c r="P213" i="9"/>
  <c r="P214" i="9"/>
  <c r="P215" i="9"/>
  <c r="P216" i="9"/>
  <c r="P217" i="9"/>
  <c r="P218" i="9"/>
  <c r="P219" i="9"/>
  <c r="P220" i="9"/>
  <c r="P221" i="9"/>
  <c r="Q206" i="9"/>
  <c r="K207" i="9"/>
  <c r="K208" i="9"/>
  <c r="K209" i="9"/>
  <c r="Q209" i="9" s="1"/>
  <c r="K210" i="9"/>
  <c r="K211" i="9"/>
  <c r="K212" i="9"/>
  <c r="K213" i="9"/>
  <c r="K214" i="9"/>
  <c r="K215" i="9"/>
  <c r="Q215" i="9" s="1"/>
  <c r="K216" i="9"/>
  <c r="K217" i="9"/>
  <c r="K218" i="9"/>
  <c r="K219" i="9"/>
  <c r="K220" i="9"/>
  <c r="K221" i="9"/>
  <c r="K206" i="9"/>
  <c r="P206" i="9"/>
  <c r="Q221" i="9" l="1"/>
  <c r="Q220" i="9"/>
  <c r="Q219" i="9"/>
  <c r="Q218" i="9"/>
  <c r="Q217" i="9"/>
  <c r="Q216" i="9"/>
  <c r="Q214" i="9"/>
  <c r="Q213" i="9"/>
  <c r="Q212" i="9"/>
  <c r="Q211" i="9"/>
  <c r="Q208" i="9"/>
  <c r="Q207" i="9"/>
  <c r="P205" i="9"/>
  <c r="K205" i="9"/>
  <c r="Q205" i="9" l="1"/>
  <c r="P204" i="9"/>
  <c r="Q204" i="9"/>
  <c r="K204" i="9"/>
  <c r="P203" i="9" l="1"/>
  <c r="Q203" i="9"/>
  <c r="K203" i="9"/>
  <c r="P202" i="9" l="1"/>
  <c r="Q202" i="9"/>
  <c r="K202" i="9"/>
  <c r="P201" i="9" l="1"/>
  <c r="Q201" i="9" s="1"/>
  <c r="K201" i="9"/>
  <c r="P200" i="9" l="1"/>
  <c r="Q200" i="9"/>
  <c r="K200" i="9"/>
  <c r="P199" i="9" l="1"/>
  <c r="Q199" i="9" s="1"/>
  <c r="K199" i="9"/>
  <c r="P198" i="9" l="1"/>
  <c r="Q198" i="9"/>
  <c r="K198" i="9"/>
  <c r="P197" i="9" l="1"/>
  <c r="Q197" i="9"/>
  <c r="K197" i="9"/>
  <c r="P196" i="9" l="1"/>
  <c r="Q196" i="9"/>
  <c r="K196" i="9"/>
  <c r="P195" i="9" l="1"/>
  <c r="Q195" i="9" s="1"/>
  <c r="K195" i="9"/>
  <c r="P194" i="9" l="1"/>
  <c r="Q194" i="9" s="1"/>
  <c r="K194" i="9"/>
  <c r="P193" i="9" l="1"/>
  <c r="Q193" i="9" s="1"/>
  <c r="K193" i="9"/>
  <c r="P192" i="9" l="1"/>
  <c r="Q192" i="9" s="1"/>
  <c r="K192" i="9"/>
  <c r="P191" i="9" l="1"/>
  <c r="Q191" i="9"/>
  <c r="K191" i="9"/>
  <c r="P190" i="9" l="1"/>
  <c r="Q190" i="9" s="1"/>
  <c r="K190" i="9"/>
  <c r="P189" i="9" l="1"/>
  <c r="Q189" i="9"/>
  <c r="K189" i="9"/>
  <c r="P188" i="9" l="1"/>
  <c r="Q188" i="9"/>
  <c r="K188" i="9"/>
  <c r="P187" i="9" l="1"/>
  <c r="Q187" i="9"/>
  <c r="K187" i="9"/>
  <c r="P186" i="9" l="1"/>
  <c r="Q186" i="9"/>
  <c r="K186" i="9"/>
  <c r="P185" i="9" l="1"/>
  <c r="Q185" i="9" s="1"/>
  <c r="K185" i="9"/>
  <c r="P184" i="9" l="1"/>
  <c r="Q184" i="9"/>
  <c r="K184" i="9"/>
  <c r="P183" i="9" l="1"/>
  <c r="Q183" i="9"/>
  <c r="K183" i="9"/>
  <c r="P182" i="9" l="1"/>
  <c r="Q182" i="9" s="1"/>
  <c r="K182" i="9"/>
  <c r="P181" i="9" l="1"/>
  <c r="Q181" i="9" s="1"/>
  <c r="K181" i="9"/>
  <c r="P180" i="9" l="1"/>
  <c r="Q180" i="9"/>
  <c r="K180" i="9"/>
  <c r="P179" i="9" l="1"/>
  <c r="Q179" i="9"/>
  <c r="K179" i="9"/>
  <c r="P178" i="9" l="1"/>
  <c r="Q178" i="9"/>
  <c r="K178" i="9"/>
  <c r="P177" i="9" l="1"/>
  <c r="Q177" i="9"/>
  <c r="K177" i="9"/>
  <c r="P176" i="9" l="1"/>
  <c r="Q176" i="9" s="1"/>
  <c r="K176" i="9"/>
  <c r="P175" i="9" l="1"/>
  <c r="Q175" i="9" s="1"/>
  <c r="K175" i="9"/>
  <c r="G6" i="8" l="1"/>
  <c r="P174" i="9"/>
  <c r="Q174" i="9" s="1"/>
  <c r="K174" i="9"/>
  <c r="P173" i="9" l="1"/>
  <c r="Q173" i="9" s="1"/>
  <c r="K173" i="9"/>
  <c r="P172" i="9" l="1"/>
  <c r="Q172" i="9" s="1"/>
  <c r="K172" i="9"/>
  <c r="M222" i="3" l="1"/>
  <c r="M219" i="3" l="1"/>
  <c r="P159" i="9" l="1"/>
  <c r="P160" i="9"/>
  <c r="P161" i="9"/>
  <c r="P162" i="9"/>
  <c r="P163" i="9"/>
  <c r="P164" i="9"/>
  <c r="P165" i="9"/>
  <c r="P166" i="9"/>
  <c r="P167" i="9"/>
  <c r="P168" i="9"/>
  <c r="Q168" i="9" s="1"/>
  <c r="P169" i="9"/>
  <c r="P170" i="9"/>
  <c r="P171" i="9"/>
  <c r="P222" i="9"/>
  <c r="Q222" i="9"/>
  <c r="P223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222" i="9"/>
  <c r="K223" i="9"/>
  <c r="Q223" i="9" l="1"/>
  <c r="Q171" i="9"/>
  <c r="Q170" i="9"/>
  <c r="Q169" i="9"/>
  <c r="Q167" i="9"/>
  <c r="Q166" i="9"/>
  <c r="Q165" i="9"/>
  <c r="Q164" i="9"/>
  <c r="Q163" i="9"/>
  <c r="Q162" i="9"/>
  <c r="Q161" i="9"/>
  <c r="Q160" i="9"/>
  <c r="Q159" i="9"/>
  <c r="P157" i="9"/>
  <c r="K157" i="9"/>
  <c r="Q157" i="9" s="1"/>
  <c r="P156" i="9" l="1"/>
  <c r="K156" i="9"/>
  <c r="Q156" i="9" l="1"/>
  <c r="P155" i="9"/>
  <c r="K155" i="9"/>
  <c r="Q155" i="9" s="1"/>
  <c r="P154" i="9" l="1"/>
  <c r="K154" i="9"/>
  <c r="Q154" i="9" l="1"/>
  <c r="P153" i="9"/>
  <c r="K153" i="9"/>
  <c r="Q153" i="9" l="1"/>
  <c r="P152" i="9"/>
  <c r="K152" i="9"/>
  <c r="Q152" i="9" s="1"/>
  <c r="P151" i="9" l="1"/>
  <c r="K151" i="9"/>
  <c r="Q151" i="9" l="1"/>
  <c r="P150" i="9"/>
  <c r="K150" i="9"/>
  <c r="Q150" i="9" l="1"/>
  <c r="P149" i="9" l="1"/>
  <c r="K149" i="9"/>
  <c r="Q149" i="9" l="1"/>
  <c r="P148" i="9"/>
  <c r="K148" i="9"/>
  <c r="Q148" i="9" s="1"/>
  <c r="P147" i="9" l="1"/>
  <c r="K147" i="9"/>
  <c r="Q147" i="9" s="1"/>
  <c r="P146" i="9" l="1"/>
  <c r="K146" i="9"/>
  <c r="Q146" i="9" s="1"/>
  <c r="P145" i="9" l="1"/>
  <c r="K145" i="9"/>
  <c r="Q145" i="9" s="1"/>
  <c r="P144" i="9" l="1"/>
  <c r="Q144" i="9" s="1"/>
  <c r="K144" i="9"/>
  <c r="P143" i="9" l="1"/>
  <c r="K143" i="9"/>
  <c r="Q143" i="9" l="1"/>
  <c r="P142" i="9"/>
  <c r="K142" i="9"/>
  <c r="Q142" i="9" l="1"/>
  <c r="P141" i="9"/>
  <c r="K141" i="9"/>
  <c r="Q141" i="9" l="1"/>
  <c r="P140" i="9"/>
  <c r="K140" i="9"/>
  <c r="Q140" i="9" l="1"/>
  <c r="P139" i="9"/>
  <c r="K139" i="9"/>
  <c r="Q139" i="9" l="1"/>
  <c r="P138" i="9"/>
  <c r="K138" i="9"/>
  <c r="Q138" i="9" s="1"/>
  <c r="P137" i="9" l="1"/>
  <c r="K137" i="9"/>
  <c r="Q137" i="9" l="1"/>
  <c r="P136" i="9"/>
  <c r="K136" i="9"/>
  <c r="Q136" i="9" l="1"/>
  <c r="P135" i="9"/>
  <c r="K135" i="9"/>
  <c r="Q135" i="9" l="1"/>
  <c r="P134" i="9"/>
  <c r="K134" i="9"/>
  <c r="Q134" i="9" l="1"/>
  <c r="P133" i="9"/>
  <c r="K133" i="9"/>
  <c r="Q133" i="9" l="1"/>
  <c r="P132" i="9"/>
  <c r="K132" i="9"/>
  <c r="Q132" i="9" s="1"/>
  <c r="P131" i="9" l="1"/>
  <c r="K131" i="9"/>
  <c r="Q131" i="9" l="1"/>
  <c r="P130" i="9"/>
  <c r="K130" i="9"/>
  <c r="Q130" i="9" l="1"/>
  <c r="P129" i="9"/>
  <c r="Q129" i="9" s="1"/>
  <c r="K129" i="9"/>
  <c r="P128" i="9"/>
  <c r="K128" i="9"/>
  <c r="Q128" i="9" l="1"/>
  <c r="P127" i="9"/>
  <c r="K127" i="9"/>
  <c r="Q127" i="9" s="1"/>
  <c r="I161" i="1" l="1"/>
  <c r="P113" i="9" l="1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58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58" i="9"/>
  <c r="Q158" i="9" l="1"/>
  <c r="Q126" i="9"/>
  <c r="Q125" i="9"/>
  <c r="Q124" i="9"/>
  <c r="Q122" i="9"/>
  <c r="Q121" i="9"/>
  <c r="Q120" i="9"/>
  <c r="Q118" i="9"/>
  <c r="Q117" i="9"/>
  <c r="Q116" i="9"/>
  <c r="Q114" i="9"/>
  <c r="Q119" i="9"/>
  <c r="Q115" i="9"/>
  <c r="Q123" i="9"/>
  <c r="Q113" i="9"/>
  <c r="P110" i="9" l="1"/>
  <c r="P111" i="9"/>
  <c r="P112" i="9"/>
  <c r="P224" i="9"/>
  <c r="P225" i="9"/>
  <c r="P234" i="9"/>
  <c r="P235" i="9"/>
  <c r="K110" i="9"/>
  <c r="K111" i="9"/>
  <c r="K112" i="9"/>
  <c r="K224" i="9"/>
  <c r="K225" i="9"/>
  <c r="K234" i="9"/>
  <c r="K235" i="9"/>
  <c r="Q235" i="9" s="1"/>
  <c r="Q225" i="9" l="1"/>
  <c r="Q234" i="9"/>
  <c r="Q224" i="9"/>
  <c r="Q112" i="9"/>
  <c r="Q111" i="9"/>
  <c r="Q110" i="9"/>
  <c r="P104" i="9" l="1"/>
  <c r="P105" i="9"/>
  <c r="P106" i="9"/>
  <c r="P107" i="9"/>
  <c r="P108" i="9"/>
  <c r="P109" i="9"/>
  <c r="K104" i="9"/>
  <c r="K105" i="9"/>
  <c r="K106" i="9"/>
  <c r="K107" i="9"/>
  <c r="K108" i="9"/>
  <c r="K109" i="9"/>
  <c r="Q109" i="9" l="1"/>
  <c r="Q108" i="9"/>
  <c r="Q107" i="9"/>
  <c r="Q106" i="9"/>
  <c r="Q105" i="9"/>
  <c r="Q104" i="9"/>
  <c r="P97" i="9" l="1"/>
  <c r="P98" i="9"/>
  <c r="P99" i="9"/>
  <c r="P100" i="9"/>
  <c r="P101" i="9"/>
  <c r="P102" i="9"/>
  <c r="P103" i="9"/>
  <c r="K97" i="9"/>
  <c r="K98" i="9"/>
  <c r="K99" i="9"/>
  <c r="K100" i="9"/>
  <c r="K101" i="9"/>
  <c r="K102" i="9"/>
  <c r="K103" i="9"/>
  <c r="Q103" i="9" l="1"/>
  <c r="Q102" i="9"/>
  <c r="Q101" i="9"/>
  <c r="Q100" i="9"/>
  <c r="Q99" i="9"/>
  <c r="Q98" i="9"/>
  <c r="Q97" i="9"/>
  <c r="O128" i="3"/>
  <c r="Q24" i="8" l="1"/>
  <c r="D114" i="3" l="1"/>
  <c r="P89" i="9" l="1"/>
  <c r="P90" i="9"/>
  <c r="P91" i="9"/>
  <c r="P92" i="9"/>
  <c r="P93" i="9"/>
  <c r="P94" i="9"/>
  <c r="P95" i="9"/>
  <c r="P96" i="9"/>
  <c r="K89" i="9"/>
  <c r="K90" i="9"/>
  <c r="K91" i="9"/>
  <c r="K92" i="9"/>
  <c r="K93" i="9"/>
  <c r="K94" i="9"/>
  <c r="K95" i="9"/>
  <c r="K96" i="9"/>
  <c r="Q96" i="9" l="1"/>
  <c r="Q95" i="9"/>
  <c r="Q94" i="9"/>
  <c r="Q93" i="9"/>
  <c r="Q92" i="9"/>
  <c r="Q91" i="9"/>
  <c r="Q90" i="9"/>
  <c r="Q89" i="9"/>
  <c r="P85" i="9"/>
  <c r="P86" i="9"/>
  <c r="P87" i="9"/>
  <c r="P88" i="9"/>
  <c r="K85" i="9"/>
  <c r="K86" i="9"/>
  <c r="K87" i="9"/>
  <c r="K88" i="9"/>
  <c r="Q88" i="9" l="1"/>
  <c r="Q87" i="9"/>
  <c r="Q86" i="9"/>
  <c r="Q85" i="9"/>
  <c r="Q40" i="8" l="1"/>
  <c r="P36" i="9" l="1"/>
  <c r="K36" i="9"/>
  <c r="Q36" i="9" l="1"/>
  <c r="G6" i="7"/>
  <c r="E40" i="8" l="1"/>
  <c r="N399" i="3"/>
  <c r="Q450" i="3" l="1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49" i="3" l="1"/>
  <c r="I422" i="3" l="1"/>
  <c r="Q422" i="3"/>
  <c r="Q410" i="3" l="1"/>
  <c r="Q411" i="3"/>
  <c r="Q412" i="3"/>
  <c r="Q413" i="3"/>
  <c r="Q414" i="3"/>
  <c r="Q415" i="3"/>
  <c r="Q416" i="3"/>
  <c r="Q417" i="3"/>
  <c r="Q418" i="3"/>
  <c r="Q419" i="3"/>
  <c r="Q420" i="3"/>
  <c r="Q421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09" i="3"/>
  <c r="M37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68" i="3"/>
  <c r="D7" i="11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28" i="3"/>
  <c r="M30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287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46" i="3"/>
  <c r="I225" i="3"/>
  <c r="B26" i="11"/>
  <c r="D23" i="11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06" i="3"/>
  <c r="P78" i="9"/>
  <c r="P79" i="9"/>
  <c r="P80" i="9"/>
  <c r="P81" i="9"/>
  <c r="P82" i="9"/>
  <c r="P83" i="9"/>
  <c r="P84" i="9"/>
  <c r="K78" i="9"/>
  <c r="K79" i="9"/>
  <c r="K80" i="9"/>
  <c r="K81" i="9"/>
  <c r="K82" i="9"/>
  <c r="K83" i="9"/>
  <c r="K84" i="9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65" i="3"/>
  <c r="P69" i="9"/>
  <c r="P70" i="9"/>
  <c r="P71" i="9"/>
  <c r="P72" i="9"/>
  <c r="Q72" i="9" s="1"/>
  <c r="P73" i="9"/>
  <c r="P74" i="9"/>
  <c r="P75" i="9"/>
  <c r="P76" i="9"/>
  <c r="P77" i="9"/>
  <c r="K69" i="9"/>
  <c r="K70" i="9"/>
  <c r="Q70" i="9" s="1"/>
  <c r="K71" i="9"/>
  <c r="K72" i="9"/>
  <c r="K73" i="9"/>
  <c r="K74" i="9"/>
  <c r="K75" i="9"/>
  <c r="K76" i="9"/>
  <c r="K77" i="9"/>
  <c r="P63" i="9"/>
  <c r="P64" i="9"/>
  <c r="P65" i="9"/>
  <c r="P66" i="9"/>
  <c r="P67" i="9"/>
  <c r="P68" i="9"/>
  <c r="K63" i="9"/>
  <c r="K64" i="9"/>
  <c r="K65" i="9"/>
  <c r="K66" i="9"/>
  <c r="K67" i="9"/>
  <c r="K68" i="9"/>
  <c r="I146" i="3"/>
  <c r="D145" i="3"/>
  <c r="I145" i="3"/>
  <c r="M145" i="3"/>
  <c r="O145" i="3"/>
  <c r="P53" i="9"/>
  <c r="P54" i="9"/>
  <c r="P55" i="9"/>
  <c r="P56" i="9"/>
  <c r="P57" i="9"/>
  <c r="P58" i="9"/>
  <c r="P59" i="9"/>
  <c r="P60" i="9"/>
  <c r="P61" i="9"/>
  <c r="P62" i="9"/>
  <c r="K53" i="9"/>
  <c r="K54" i="9"/>
  <c r="K55" i="9"/>
  <c r="K56" i="9"/>
  <c r="K57" i="9"/>
  <c r="K58" i="9"/>
  <c r="K59" i="9"/>
  <c r="K60" i="9"/>
  <c r="K61" i="9"/>
  <c r="K62" i="9"/>
  <c r="I128" i="3"/>
  <c r="P41" i="9"/>
  <c r="P42" i="9"/>
  <c r="P43" i="9"/>
  <c r="P44" i="9"/>
  <c r="P45" i="9"/>
  <c r="P46" i="9"/>
  <c r="P47" i="9"/>
  <c r="P48" i="9"/>
  <c r="P49" i="9"/>
  <c r="P50" i="9"/>
  <c r="P51" i="9"/>
  <c r="P52" i="9"/>
  <c r="K41" i="9"/>
  <c r="K42" i="9"/>
  <c r="K43" i="9"/>
  <c r="K44" i="9"/>
  <c r="K45" i="9"/>
  <c r="K46" i="9"/>
  <c r="K47" i="9"/>
  <c r="K48" i="9"/>
  <c r="K49" i="9"/>
  <c r="K50" i="9"/>
  <c r="K51" i="9"/>
  <c r="K52" i="9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25" i="3"/>
  <c r="M125" i="3"/>
  <c r="A46" i="11"/>
  <c r="B58" i="11"/>
  <c r="B11" i="11"/>
  <c r="C11" i="11" s="1"/>
  <c r="G11" i="11" s="1"/>
  <c r="B10" i="11"/>
  <c r="D10" i="11" s="1"/>
  <c r="B9" i="11"/>
  <c r="C9" i="11" s="1"/>
  <c r="G9" i="11" s="1"/>
  <c r="D8" i="11"/>
  <c r="C12" i="11"/>
  <c r="G12" i="11"/>
  <c r="D12" i="11"/>
  <c r="H12" i="11" s="1"/>
  <c r="F7" i="11"/>
  <c r="C6" i="11"/>
  <c r="G6" i="11" s="1"/>
  <c r="E39" i="8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7" i="9"/>
  <c r="P38" i="9"/>
  <c r="P39" i="9"/>
  <c r="P4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7" i="9"/>
  <c r="K38" i="9"/>
  <c r="K39" i="9"/>
  <c r="K40" i="9"/>
  <c r="Q32" i="9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84" i="3"/>
  <c r="P6" i="9"/>
  <c r="P7" i="9"/>
  <c r="P8" i="9"/>
  <c r="P9" i="9"/>
  <c r="P10" i="9"/>
  <c r="P11" i="9"/>
  <c r="P12" i="9"/>
  <c r="P13" i="9"/>
  <c r="P14" i="9"/>
  <c r="P15" i="9"/>
  <c r="P16" i="9"/>
  <c r="Q16" i="9" s="1"/>
  <c r="P17" i="9"/>
  <c r="P18" i="9"/>
  <c r="P19" i="9"/>
  <c r="P20" i="9"/>
  <c r="K6" i="9"/>
  <c r="K7" i="9"/>
  <c r="K8" i="9"/>
  <c r="K9" i="9"/>
  <c r="K10" i="9"/>
  <c r="K11" i="9"/>
  <c r="Q11" i="9" s="1"/>
  <c r="K12" i="9"/>
  <c r="K13" i="9"/>
  <c r="K14" i="9"/>
  <c r="K15" i="9"/>
  <c r="K16" i="9"/>
  <c r="K17" i="9"/>
  <c r="K18" i="9"/>
  <c r="K19" i="9"/>
  <c r="K20" i="9"/>
  <c r="P5" i="9"/>
  <c r="K5" i="9"/>
  <c r="Q6" i="9"/>
  <c r="D6" i="11"/>
  <c r="H6" i="11" s="1"/>
  <c r="E7" i="11"/>
  <c r="D61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46" i="3"/>
  <c r="I19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6" i="3"/>
  <c r="Q5" i="3"/>
  <c r="D449" i="3"/>
  <c r="I449" i="3"/>
  <c r="M449" i="3"/>
  <c r="O449" i="3"/>
  <c r="R449" i="3"/>
  <c r="D450" i="3"/>
  <c r="I450" i="3"/>
  <c r="M450" i="3"/>
  <c r="O450" i="3"/>
  <c r="R450" i="3" s="1"/>
  <c r="D451" i="3"/>
  <c r="I451" i="3"/>
  <c r="M451" i="3"/>
  <c r="O451" i="3"/>
  <c r="R451" i="3" s="1"/>
  <c r="D452" i="3"/>
  <c r="I452" i="3"/>
  <c r="M452" i="3"/>
  <c r="O452" i="3"/>
  <c r="R452" i="3" s="1"/>
  <c r="D453" i="3"/>
  <c r="I453" i="3"/>
  <c r="M453" i="3"/>
  <c r="O453" i="3"/>
  <c r="R453" i="3" s="1"/>
  <c r="D454" i="3"/>
  <c r="I454" i="3"/>
  <c r="M454" i="3"/>
  <c r="O454" i="3"/>
  <c r="R454" i="3" s="1"/>
  <c r="D455" i="3"/>
  <c r="I455" i="3"/>
  <c r="M455" i="3"/>
  <c r="O455" i="3"/>
  <c r="R455" i="3" s="1"/>
  <c r="D456" i="3"/>
  <c r="I456" i="3"/>
  <c r="M456" i="3"/>
  <c r="O456" i="3"/>
  <c r="R456" i="3" s="1"/>
  <c r="D457" i="3"/>
  <c r="I457" i="3"/>
  <c r="M457" i="3"/>
  <c r="O457" i="3"/>
  <c r="R457" i="3" s="1"/>
  <c r="D458" i="3"/>
  <c r="I458" i="3"/>
  <c r="M458" i="3"/>
  <c r="O458" i="3"/>
  <c r="R458" i="3" s="1"/>
  <c r="D459" i="3"/>
  <c r="I459" i="3"/>
  <c r="T459" i="3" s="1"/>
  <c r="M459" i="3"/>
  <c r="O459" i="3"/>
  <c r="R459" i="3" s="1"/>
  <c r="D460" i="3"/>
  <c r="I460" i="3"/>
  <c r="M460" i="3"/>
  <c r="O460" i="3"/>
  <c r="R460" i="3" s="1"/>
  <c r="D461" i="3"/>
  <c r="I461" i="3"/>
  <c r="M461" i="3"/>
  <c r="O461" i="3"/>
  <c r="R461" i="3" s="1"/>
  <c r="D462" i="3"/>
  <c r="I462" i="3"/>
  <c r="M462" i="3"/>
  <c r="O462" i="3"/>
  <c r="R462" i="3" s="1"/>
  <c r="D463" i="3"/>
  <c r="I463" i="3"/>
  <c r="M463" i="3"/>
  <c r="O463" i="3"/>
  <c r="R463" i="3" s="1"/>
  <c r="D464" i="3"/>
  <c r="I464" i="3"/>
  <c r="M464" i="3"/>
  <c r="O464" i="3"/>
  <c r="R464" i="3"/>
  <c r="D465" i="3"/>
  <c r="I465" i="3"/>
  <c r="M465" i="3"/>
  <c r="O465" i="3"/>
  <c r="R465" i="3"/>
  <c r="D466" i="3"/>
  <c r="I466" i="3"/>
  <c r="M466" i="3"/>
  <c r="O466" i="3"/>
  <c r="R466" i="3"/>
  <c r="D467" i="3"/>
  <c r="I467" i="3"/>
  <c r="M467" i="3"/>
  <c r="O467" i="3"/>
  <c r="R467" i="3" s="1"/>
  <c r="D468" i="3"/>
  <c r="I468" i="3"/>
  <c r="M468" i="3"/>
  <c r="O468" i="3"/>
  <c r="R468" i="3" s="1"/>
  <c r="D469" i="3"/>
  <c r="I469" i="3"/>
  <c r="M469" i="3"/>
  <c r="O469" i="3"/>
  <c r="R469" i="3" s="1"/>
  <c r="D470" i="3"/>
  <c r="I470" i="3"/>
  <c r="M470" i="3"/>
  <c r="O470" i="3"/>
  <c r="R470" i="3"/>
  <c r="D471" i="3"/>
  <c r="I471" i="3"/>
  <c r="M471" i="3"/>
  <c r="O471" i="3"/>
  <c r="R471" i="3" s="1"/>
  <c r="D472" i="3"/>
  <c r="I472" i="3"/>
  <c r="M472" i="3"/>
  <c r="O472" i="3"/>
  <c r="R472" i="3"/>
  <c r="D473" i="3"/>
  <c r="I473" i="3"/>
  <c r="M473" i="3"/>
  <c r="O473" i="3"/>
  <c r="R473" i="3"/>
  <c r="D474" i="3"/>
  <c r="I474" i="3"/>
  <c r="M474" i="3"/>
  <c r="O474" i="3"/>
  <c r="R474" i="3"/>
  <c r="D475" i="3"/>
  <c r="I475" i="3"/>
  <c r="M475" i="3"/>
  <c r="O475" i="3"/>
  <c r="R475" i="3" s="1"/>
  <c r="D476" i="3"/>
  <c r="I476" i="3"/>
  <c r="M476" i="3"/>
  <c r="O476" i="3"/>
  <c r="R476" i="3" s="1"/>
  <c r="D477" i="3"/>
  <c r="I477" i="3"/>
  <c r="M477" i="3"/>
  <c r="O477" i="3"/>
  <c r="R477" i="3" s="1"/>
  <c r="D478" i="3"/>
  <c r="I478" i="3"/>
  <c r="M478" i="3"/>
  <c r="O478" i="3"/>
  <c r="R478" i="3"/>
  <c r="D479" i="3"/>
  <c r="I479" i="3"/>
  <c r="M479" i="3"/>
  <c r="O479" i="3"/>
  <c r="R479" i="3" s="1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I410" i="3"/>
  <c r="I411" i="3"/>
  <c r="I412" i="3"/>
  <c r="G412" i="6" s="1"/>
  <c r="I413" i="3"/>
  <c r="I417" i="3"/>
  <c r="I418" i="3"/>
  <c r="I419" i="3"/>
  <c r="I420" i="3"/>
  <c r="G420" i="6" s="1"/>
  <c r="I414" i="3"/>
  <c r="T414" i="3" s="1"/>
  <c r="I415" i="3"/>
  <c r="I416" i="3"/>
  <c r="I421" i="3"/>
  <c r="I423" i="3"/>
  <c r="G423" i="6" s="1"/>
  <c r="I424" i="3"/>
  <c r="I425" i="3"/>
  <c r="I426" i="3"/>
  <c r="G426" i="6" s="1"/>
  <c r="I427" i="3"/>
  <c r="G427" i="6" s="1"/>
  <c r="I428" i="3"/>
  <c r="G428" i="6" s="1"/>
  <c r="I429" i="3"/>
  <c r="I430" i="3"/>
  <c r="I431" i="3"/>
  <c r="I432" i="3"/>
  <c r="I433" i="3"/>
  <c r="I434" i="3"/>
  <c r="G434" i="6" s="1"/>
  <c r="I435" i="3"/>
  <c r="G435" i="6" s="1"/>
  <c r="I436" i="3"/>
  <c r="G436" i="6" s="1"/>
  <c r="I437" i="3"/>
  <c r="T437" i="3" s="1"/>
  <c r="I438" i="3"/>
  <c r="G438" i="6" s="1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M409" i="3"/>
  <c r="I409" i="3"/>
  <c r="D409" i="3"/>
  <c r="I396" i="3"/>
  <c r="M369" i="3"/>
  <c r="M370" i="3"/>
  <c r="M371" i="3"/>
  <c r="M372" i="3"/>
  <c r="M373" i="3"/>
  <c r="M374" i="3"/>
  <c r="M375" i="3"/>
  <c r="M376" i="3"/>
  <c r="M377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I369" i="3"/>
  <c r="G369" i="6" s="1"/>
  <c r="I370" i="3"/>
  <c r="I371" i="3"/>
  <c r="I372" i="3"/>
  <c r="I373" i="3"/>
  <c r="I374" i="3"/>
  <c r="I375" i="3"/>
  <c r="G375" i="6" s="1"/>
  <c r="I376" i="3"/>
  <c r="T376" i="3" s="1"/>
  <c r="I377" i="3"/>
  <c r="T377" i="3" s="1"/>
  <c r="I378" i="3"/>
  <c r="T378" i="3" s="1"/>
  <c r="I379" i="3"/>
  <c r="I380" i="3"/>
  <c r="I381" i="3"/>
  <c r="I382" i="3"/>
  <c r="T382" i="3" s="1"/>
  <c r="I383" i="3"/>
  <c r="I384" i="3"/>
  <c r="I385" i="3"/>
  <c r="I386" i="3"/>
  <c r="I387" i="3"/>
  <c r="I388" i="3"/>
  <c r="I389" i="3"/>
  <c r="G389" i="6" s="1"/>
  <c r="I390" i="3"/>
  <c r="I391" i="3"/>
  <c r="I392" i="3"/>
  <c r="T392" i="3" s="1"/>
  <c r="I393" i="3"/>
  <c r="I394" i="3"/>
  <c r="G394" i="6" s="1"/>
  <c r="L394" i="6" s="1"/>
  <c r="I395" i="3"/>
  <c r="I397" i="3"/>
  <c r="G397" i="6" s="1"/>
  <c r="I39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M368" i="3"/>
  <c r="I368" i="3"/>
  <c r="D36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28" i="3"/>
  <c r="I329" i="3"/>
  <c r="I330" i="3"/>
  <c r="T330" i="3" s="1"/>
  <c r="I331" i="3"/>
  <c r="I332" i="3"/>
  <c r="I333" i="3"/>
  <c r="I334" i="3"/>
  <c r="G334" i="6" s="1"/>
  <c r="L334" i="6" s="1"/>
  <c r="I335" i="3"/>
  <c r="I336" i="3"/>
  <c r="I337" i="3"/>
  <c r="I338" i="3"/>
  <c r="G338" i="6" s="1"/>
  <c r="I339" i="3"/>
  <c r="I340" i="3"/>
  <c r="I341" i="3"/>
  <c r="I342" i="3"/>
  <c r="T342" i="3" s="1"/>
  <c r="I343" i="3"/>
  <c r="I344" i="3"/>
  <c r="T344" i="3" s="1"/>
  <c r="I345" i="3"/>
  <c r="I346" i="3"/>
  <c r="T346" i="3" s="1"/>
  <c r="I347" i="3"/>
  <c r="I348" i="3"/>
  <c r="I349" i="3"/>
  <c r="I350" i="3"/>
  <c r="T350" i="3" s="1"/>
  <c r="I351" i="3"/>
  <c r="I352" i="3"/>
  <c r="G352" i="6" s="1"/>
  <c r="I353" i="3"/>
  <c r="I354" i="3"/>
  <c r="I355" i="3"/>
  <c r="I356" i="3"/>
  <c r="I357" i="3"/>
  <c r="I328" i="3"/>
  <c r="G328" i="6" s="1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28" i="3"/>
  <c r="O313" i="3"/>
  <c r="F6" i="12"/>
  <c r="O312" i="3"/>
  <c r="R312" i="3" s="1"/>
  <c r="O314" i="3"/>
  <c r="R314" i="3" s="1"/>
  <c r="O315" i="3"/>
  <c r="R315" i="3" s="1"/>
  <c r="O316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8" i="3"/>
  <c r="M309" i="3"/>
  <c r="M310" i="3"/>
  <c r="M311" i="3"/>
  <c r="M312" i="3"/>
  <c r="M313" i="3"/>
  <c r="M314" i="3"/>
  <c r="M315" i="3"/>
  <c r="M316" i="3"/>
  <c r="M317" i="3"/>
  <c r="I288" i="3"/>
  <c r="I289" i="3"/>
  <c r="I290" i="3"/>
  <c r="I291" i="3"/>
  <c r="I292" i="3"/>
  <c r="I293" i="3"/>
  <c r="I294" i="3"/>
  <c r="I295" i="3"/>
  <c r="I296" i="3"/>
  <c r="G296" i="6" s="1"/>
  <c r="I297" i="3"/>
  <c r="G297" i="6" s="1"/>
  <c r="I298" i="3"/>
  <c r="I299" i="3"/>
  <c r="I300" i="3"/>
  <c r="I301" i="3"/>
  <c r="I302" i="3"/>
  <c r="I303" i="3"/>
  <c r="G303" i="6" s="1"/>
  <c r="I304" i="3"/>
  <c r="T304" i="3" s="1"/>
  <c r="I305" i="3"/>
  <c r="T305" i="3" s="1"/>
  <c r="I306" i="3"/>
  <c r="I307" i="3"/>
  <c r="I308" i="3"/>
  <c r="G308" i="6" s="1"/>
  <c r="I309" i="3"/>
  <c r="I310" i="3"/>
  <c r="I311" i="3"/>
  <c r="I312" i="3"/>
  <c r="G312" i="6" s="1"/>
  <c r="I313" i="3"/>
  <c r="G313" i="6" s="1"/>
  <c r="I314" i="3"/>
  <c r="I315" i="3"/>
  <c r="I316" i="3"/>
  <c r="I31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M287" i="3"/>
  <c r="I287" i="3"/>
  <c r="D287" i="3"/>
  <c r="E41" i="7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I247" i="3"/>
  <c r="T247" i="3" s="1"/>
  <c r="I248" i="3"/>
  <c r="T248" i="3" s="1"/>
  <c r="I249" i="3"/>
  <c r="I250" i="3"/>
  <c r="I251" i="3"/>
  <c r="I252" i="3"/>
  <c r="I253" i="3"/>
  <c r="I254" i="3"/>
  <c r="I255" i="3"/>
  <c r="T255" i="3" s="1"/>
  <c r="I256" i="3"/>
  <c r="G256" i="6" s="1"/>
  <c r="I257" i="3"/>
  <c r="I258" i="3"/>
  <c r="G258" i="6" s="1"/>
  <c r="I259" i="3"/>
  <c r="I260" i="3"/>
  <c r="I261" i="3"/>
  <c r="I262" i="3"/>
  <c r="I263" i="3"/>
  <c r="T263" i="3" s="1"/>
  <c r="I264" i="3"/>
  <c r="T264" i="3" s="1"/>
  <c r="I265" i="3"/>
  <c r="I266" i="3"/>
  <c r="I267" i="3"/>
  <c r="I268" i="3"/>
  <c r="I269" i="3"/>
  <c r="I270" i="3"/>
  <c r="G270" i="6" s="1"/>
  <c r="I271" i="3"/>
  <c r="G271" i="6" s="1"/>
  <c r="I272" i="3"/>
  <c r="T272" i="3" s="1"/>
  <c r="I273" i="3"/>
  <c r="I274" i="3"/>
  <c r="G274" i="6" s="1"/>
  <c r="I275" i="3"/>
  <c r="I276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M246" i="3"/>
  <c r="M235" i="3"/>
  <c r="D247" i="3"/>
  <c r="I246" i="3"/>
  <c r="D246" i="3"/>
  <c r="D235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20" i="3"/>
  <c r="M221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06" i="3"/>
  <c r="I207" i="3"/>
  <c r="I208" i="3"/>
  <c r="G208" i="6" s="1"/>
  <c r="I209" i="3"/>
  <c r="I210" i="3"/>
  <c r="I211" i="3"/>
  <c r="I212" i="3"/>
  <c r="I213" i="3"/>
  <c r="I214" i="3"/>
  <c r="G214" i="6" s="1"/>
  <c r="I215" i="3"/>
  <c r="I216" i="3"/>
  <c r="G216" i="6" s="1"/>
  <c r="I217" i="3"/>
  <c r="I218" i="3"/>
  <c r="I219" i="3"/>
  <c r="G219" i="6" s="1"/>
  <c r="I220" i="3"/>
  <c r="G220" i="6" s="1"/>
  <c r="I221" i="3"/>
  <c r="I222" i="3"/>
  <c r="T222" i="3" s="1"/>
  <c r="I223" i="3"/>
  <c r="I224" i="3"/>
  <c r="T224" i="3" s="1"/>
  <c r="I226" i="3"/>
  <c r="I227" i="3"/>
  <c r="I228" i="3"/>
  <c r="I229" i="3"/>
  <c r="G229" i="6" s="1"/>
  <c r="I230" i="3"/>
  <c r="T230" i="3" s="1"/>
  <c r="I231" i="3"/>
  <c r="G231" i="6" s="1"/>
  <c r="I232" i="3"/>
  <c r="I233" i="3"/>
  <c r="G233" i="6" s="1"/>
  <c r="I234" i="3"/>
  <c r="I235" i="3"/>
  <c r="I206" i="3"/>
  <c r="G206" i="6" s="1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06" i="3"/>
  <c r="I196" i="6"/>
  <c r="Z462" i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21" i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379" i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338" i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297" i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296" i="1"/>
  <c r="Z255" i="1"/>
  <c r="Z256" i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54" i="1"/>
  <c r="Z213" i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171" i="1"/>
  <c r="Z172" i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I166" i="3"/>
  <c r="I167" i="3"/>
  <c r="I168" i="3"/>
  <c r="I169" i="3"/>
  <c r="I170" i="3"/>
  <c r="I171" i="3"/>
  <c r="I172" i="3"/>
  <c r="I173" i="3"/>
  <c r="G173" i="6" s="1"/>
  <c r="I174" i="3"/>
  <c r="T174" i="3" s="1"/>
  <c r="I175" i="3"/>
  <c r="I176" i="3"/>
  <c r="T176" i="3" s="1"/>
  <c r="I177" i="3"/>
  <c r="I178" i="3"/>
  <c r="I179" i="3"/>
  <c r="I180" i="3"/>
  <c r="I181" i="3"/>
  <c r="T181" i="3" s="1"/>
  <c r="I182" i="3"/>
  <c r="G182" i="6" s="1"/>
  <c r="I183" i="3"/>
  <c r="I184" i="3"/>
  <c r="G184" i="6" s="1"/>
  <c r="L184" i="6" s="1"/>
  <c r="I185" i="3"/>
  <c r="I186" i="3"/>
  <c r="I187" i="3"/>
  <c r="I188" i="3"/>
  <c r="I189" i="3"/>
  <c r="T189" i="3" s="1"/>
  <c r="I190" i="3"/>
  <c r="T190" i="3" s="1"/>
  <c r="I191" i="3"/>
  <c r="I192" i="3"/>
  <c r="G192" i="6" s="1"/>
  <c r="L192" i="6" s="1"/>
  <c r="I193" i="3"/>
  <c r="I194" i="3"/>
  <c r="I19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65" i="3"/>
  <c r="I165" i="3"/>
  <c r="D165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6" i="3"/>
  <c r="M147" i="3"/>
  <c r="M148" i="3"/>
  <c r="M149" i="3"/>
  <c r="M150" i="3"/>
  <c r="M151" i="3"/>
  <c r="M152" i="3"/>
  <c r="M153" i="3"/>
  <c r="M154" i="3"/>
  <c r="I127" i="3"/>
  <c r="T127" i="3" s="1"/>
  <c r="I129" i="3"/>
  <c r="I130" i="3"/>
  <c r="I131" i="3"/>
  <c r="I132" i="3"/>
  <c r="I133" i="3"/>
  <c r="G133" i="6" s="1"/>
  <c r="I134" i="3"/>
  <c r="T134" i="3" s="1"/>
  <c r="I135" i="3"/>
  <c r="I136" i="3"/>
  <c r="I137" i="3"/>
  <c r="I138" i="3"/>
  <c r="I139" i="3"/>
  <c r="I140" i="3"/>
  <c r="I141" i="3"/>
  <c r="G141" i="6" s="1"/>
  <c r="I142" i="3"/>
  <c r="T142" i="3" s="1"/>
  <c r="I143" i="3"/>
  <c r="I144" i="3"/>
  <c r="G144" i="6" s="1"/>
  <c r="I147" i="3"/>
  <c r="I148" i="3"/>
  <c r="I149" i="3"/>
  <c r="I150" i="3"/>
  <c r="I151" i="3"/>
  <c r="I152" i="3"/>
  <c r="T152" i="3" s="1"/>
  <c r="I153" i="3"/>
  <c r="I154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6" i="3"/>
  <c r="D147" i="3"/>
  <c r="D148" i="3"/>
  <c r="D149" i="3"/>
  <c r="D150" i="3"/>
  <c r="D151" i="3"/>
  <c r="D152" i="3"/>
  <c r="D153" i="3"/>
  <c r="D154" i="3"/>
  <c r="M126" i="3"/>
  <c r="I126" i="3"/>
  <c r="G126" i="6" s="1"/>
  <c r="D126" i="3"/>
  <c r="D125" i="3"/>
  <c r="I125" i="3"/>
  <c r="I9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I85" i="3"/>
  <c r="I86" i="3"/>
  <c r="G86" i="6" s="1"/>
  <c r="L86" i="6" s="1"/>
  <c r="I87" i="3"/>
  <c r="I88" i="3"/>
  <c r="I89" i="3"/>
  <c r="I90" i="3"/>
  <c r="I91" i="3"/>
  <c r="I92" i="3"/>
  <c r="I93" i="3"/>
  <c r="G93" i="6" s="1"/>
  <c r="I95" i="3"/>
  <c r="G95" i="6" s="1"/>
  <c r="I96" i="3"/>
  <c r="T96" i="3" s="1"/>
  <c r="I97" i="3"/>
  <c r="I98" i="3"/>
  <c r="I99" i="3"/>
  <c r="I100" i="3"/>
  <c r="T100" i="3" s="1"/>
  <c r="I101" i="3"/>
  <c r="I102" i="3"/>
  <c r="I103" i="3"/>
  <c r="I104" i="3"/>
  <c r="T104" i="3" s="1"/>
  <c r="I105" i="3"/>
  <c r="I106" i="3"/>
  <c r="I107" i="3"/>
  <c r="I108" i="3"/>
  <c r="G108" i="6" s="1"/>
  <c r="I109" i="3"/>
  <c r="I110" i="3"/>
  <c r="I111" i="3"/>
  <c r="G111" i="6" s="1"/>
  <c r="L111" i="6" s="1"/>
  <c r="I112" i="3"/>
  <c r="G112" i="6" s="1"/>
  <c r="I113" i="3"/>
  <c r="I11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84" i="3"/>
  <c r="I84" i="3"/>
  <c r="D84" i="3"/>
  <c r="I49" i="3"/>
  <c r="T49" i="3" s="1"/>
  <c r="Z50" i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49" i="1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2" i="3"/>
  <c r="D63" i="3"/>
  <c r="D64" i="3"/>
  <c r="D65" i="3"/>
  <c r="D66" i="3"/>
  <c r="D67" i="3"/>
  <c r="D68" i="3"/>
  <c r="D69" i="3"/>
  <c r="D70" i="3"/>
  <c r="D71" i="3"/>
  <c r="D72" i="3"/>
  <c r="D73" i="3"/>
  <c r="I47" i="3"/>
  <c r="I48" i="3"/>
  <c r="G48" i="6" s="1"/>
  <c r="I50" i="3"/>
  <c r="I51" i="3"/>
  <c r="T51" i="3" s="1"/>
  <c r="I52" i="3"/>
  <c r="G52" i="6" s="1"/>
  <c r="I53" i="3"/>
  <c r="I54" i="3"/>
  <c r="T54" i="3" s="1"/>
  <c r="I55" i="3"/>
  <c r="G55" i="6" s="1"/>
  <c r="L55" i="6" s="1"/>
  <c r="I56" i="3"/>
  <c r="I57" i="3"/>
  <c r="I58" i="3"/>
  <c r="I59" i="3"/>
  <c r="G59" i="6" s="1"/>
  <c r="I60" i="3"/>
  <c r="I61" i="3"/>
  <c r="I62" i="3"/>
  <c r="I63" i="3"/>
  <c r="I64" i="3"/>
  <c r="I65" i="3"/>
  <c r="I66" i="3"/>
  <c r="I67" i="3"/>
  <c r="T67" i="3" s="1"/>
  <c r="I68" i="3"/>
  <c r="I69" i="3"/>
  <c r="I70" i="3"/>
  <c r="T70" i="3" s="1"/>
  <c r="I71" i="3"/>
  <c r="I72" i="3"/>
  <c r="I73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46" i="3"/>
  <c r="I46" i="3"/>
  <c r="D46" i="3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B86" i="1"/>
  <c r="B47" i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I6" i="3"/>
  <c r="I7" i="3"/>
  <c r="T7" i="3" s="1"/>
  <c r="I8" i="3"/>
  <c r="T8" i="3" s="1"/>
  <c r="I9" i="3"/>
  <c r="G9" i="6" s="1"/>
  <c r="I10" i="3"/>
  <c r="G10" i="6" s="1"/>
  <c r="I11" i="3"/>
  <c r="T11" i="3" s="1"/>
  <c r="I12" i="3"/>
  <c r="T12" i="3" s="1"/>
  <c r="I13" i="3"/>
  <c r="I14" i="3"/>
  <c r="I15" i="3"/>
  <c r="G15" i="6" s="1"/>
  <c r="I16" i="3"/>
  <c r="T16" i="3" s="1"/>
  <c r="I17" i="3"/>
  <c r="G17" i="6" s="1"/>
  <c r="I18" i="3"/>
  <c r="I20" i="3"/>
  <c r="I21" i="3"/>
  <c r="T21" i="3" s="1"/>
  <c r="I22" i="3"/>
  <c r="I23" i="3"/>
  <c r="I24" i="3"/>
  <c r="G24" i="6" s="1"/>
  <c r="I25" i="3"/>
  <c r="G25" i="6" s="1"/>
  <c r="I26" i="3"/>
  <c r="G26" i="6" s="1"/>
  <c r="I27" i="3"/>
  <c r="I28" i="3"/>
  <c r="G28" i="6" s="1"/>
  <c r="I29" i="3"/>
  <c r="I30" i="3"/>
  <c r="I31" i="3"/>
  <c r="I32" i="3"/>
  <c r="I33" i="3"/>
  <c r="G33" i="6" s="1"/>
  <c r="I34" i="3"/>
  <c r="G34" i="6" s="1"/>
  <c r="I3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M5" i="3"/>
  <c r="I5" i="3"/>
  <c r="D5" i="3"/>
  <c r="O5" i="3"/>
  <c r="R5" i="3" s="1"/>
  <c r="O6" i="3"/>
  <c r="R6" i="3" s="1"/>
  <c r="O7" i="3"/>
  <c r="R7" i="3" s="1"/>
  <c r="O8" i="3"/>
  <c r="R8" i="3" s="1"/>
  <c r="O9" i="3"/>
  <c r="R9" i="3" s="1"/>
  <c r="O10" i="3"/>
  <c r="R10" i="3" s="1"/>
  <c r="O11" i="3"/>
  <c r="R11" i="3" s="1"/>
  <c r="O12" i="3"/>
  <c r="R12" i="3" s="1"/>
  <c r="O13" i="3"/>
  <c r="R13" i="3" s="1"/>
  <c r="O14" i="3"/>
  <c r="R14" i="3" s="1"/>
  <c r="O15" i="3"/>
  <c r="R15" i="3" s="1"/>
  <c r="O16" i="3"/>
  <c r="R16" i="3" s="1"/>
  <c r="O17" i="3"/>
  <c r="R17" i="3" s="1"/>
  <c r="O18" i="3"/>
  <c r="R18" i="3" s="1"/>
  <c r="O19" i="3"/>
  <c r="R19" i="3" s="1"/>
  <c r="O20" i="3"/>
  <c r="R20" i="3" s="1"/>
  <c r="O21" i="3"/>
  <c r="R21" i="3" s="1"/>
  <c r="O22" i="3"/>
  <c r="R22" i="3" s="1"/>
  <c r="O23" i="3"/>
  <c r="R23" i="3" s="1"/>
  <c r="O24" i="3"/>
  <c r="R24" i="3" s="1"/>
  <c r="O25" i="3"/>
  <c r="R25" i="3" s="1"/>
  <c r="O26" i="3"/>
  <c r="R26" i="3" s="1"/>
  <c r="O27" i="3"/>
  <c r="R27" i="3" s="1"/>
  <c r="O28" i="3"/>
  <c r="R28" i="3" s="1"/>
  <c r="O29" i="3"/>
  <c r="R29" i="3" s="1"/>
  <c r="O30" i="3"/>
  <c r="R30" i="3" s="1"/>
  <c r="O31" i="3"/>
  <c r="R31" i="3" s="1"/>
  <c r="O32" i="3"/>
  <c r="R32" i="3" s="1"/>
  <c r="O33" i="3"/>
  <c r="R33" i="3" s="1"/>
  <c r="O34" i="3"/>
  <c r="R34" i="3" s="1"/>
  <c r="O35" i="3"/>
  <c r="R35" i="3" s="1"/>
  <c r="A408" i="6"/>
  <c r="B409" i="6"/>
  <c r="C409" i="6"/>
  <c r="D409" i="6"/>
  <c r="E409" i="6"/>
  <c r="F409" i="6"/>
  <c r="J409" i="6" s="1"/>
  <c r="G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B410" i="6"/>
  <c r="B417" i="6"/>
  <c r="B418" i="6"/>
  <c r="B419" i="6"/>
  <c r="B420" i="6"/>
  <c r="C410" i="6"/>
  <c r="D410" i="6"/>
  <c r="E410" i="6"/>
  <c r="F410" i="6"/>
  <c r="J410" i="6" s="1"/>
  <c r="G410" i="6"/>
  <c r="L410" i="6" s="1"/>
  <c r="B411" i="6"/>
  <c r="C411" i="6"/>
  <c r="D411" i="6"/>
  <c r="E411" i="6"/>
  <c r="F411" i="6"/>
  <c r="B412" i="6"/>
  <c r="C412" i="6"/>
  <c r="D412" i="6"/>
  <c r="E412" i="6"/>
  <c r="F412" i="6"/>
  <c r="H412" i="6" s="1"/>
  <c r="B413" i="6"/>
  <c r="C413" i="6"/>
  <c r="D413" i="6"/>
  <c r="E413" i="6"/>
  <c r="F413" i="6"/>
  <c r="B414" i="6"/>
  <c r="C414" i="6"/>
  <c r="C417" i="6"/>
  <c r="C418" i="6"/>
  <c r="C419" i="6"/>
  <c r="C420" i="6"/>
  <c r="D414" i="6"/>
  <c r="E414" i="6"/>
  <c r="F414" i="6"/>
  <c r="B415" i="6"/>
  <c r="C415" i="6"/>
  <c r="D415" i="6"/>
  <c r="E415" i="6"/>
  <c r="E417" i="6"/>
  <c r="E418" i="6"/>
  <c r="E419" i="6"/>
  <c r="E420" i="6"/>
  <c r="F415" i="6"/>
  <c r="G415" i="6"/>
  <c r="L415" i="6" s="1"/>
  <c r="B416" i="6"/>
  <c r="C416" i="6"/>
  <c r="D416" i="6"/>
  <c r="E416" i="6"/>
  <c r="F416" i="6"/>
  <c r="G416" i="6"/>
  <c r="D417" i="6"/>
  <c r="F417" i="6"/>
  <c r="H417" i="6" s="1"/>
  <c r="G417" i="6"/>
  <c r="D418" i="6"/>
  <c r="F418" i="6"/>
  <c r="G418" i="6"/>
  <c r="L418" i="6" s="1"/>
  <c r="D419" i="6"/>
  <c r="F419" i="6"/>
  <c r="G419" i="6"/>
  <c r="D420" i="6"/>
  <c r="F420" i="6"/>
  <c r="B421" i="6"/>
  <c r="C421" i="6"/>
  <c r="D421" i="6"/>
  <c r="E421" i="6"/>
  <c r="F421" i="6"/>
  <c r="G421" i="6"/>
  <c r="B422" i="6"/>
  <c r="C422" i="6"/>
  <c r="D422" i="6"/>
  <c r="E422" i="6"/>
  <c r="F422" i="6"/>
  <c r="G422" i="6"/>
  <c r="B423" i="6"/>
  <c r="C423" i="6"/>
  <c r="D423" i="6"/>
  <c r="E423" i="6"/>
  <c r="F423" i="6"/>
  <c r="B424" i="6"/>
  <c r="C424" i="6"/>
  <c r="D424" i="6"/>
  <c r="E424" i="6"/>
  <c r="F424" i="6"/>
  <c r="G424" i="6"/>
  <c r="B425" i="6"/>
  <c r="C425" i="6"/>
  <c r="D425" i="6"/>
  <c r="E425" i="6"/>
  <c r="F425" i="6"/>
  <c r="G425" i="6"/>
  <c r="B426" i="6"/>
  <c r="C426" i="6"/>
  <c r="D426" i="6"/>
  <c r="E426" i="6"/>
  <c r="F426" i="6"/>
  <c r="J426" i="6" s="1"/>
  <c r="B427" i="6"/>
  <c r="C427" i="6"/>
  <c r="D427" i="6"/>
  <c r="E427" i="6"/>
  <c r="F427" i="6"/>
  <c r="B428" i="6"/>
  <c r="C428" i="6"/>
  <c r="D428" i="6"/>
  <c r="E428" i="6"/>
  <c r="F428" i="6"/>
  <c r="J428" i="6" s="1"/>
  <c r="B429" i="6"/>
  <c r="C429" i="6"/>
  <c r="D429" i="6"/>
  <c r="E429" i="6"/>
  <c r="F429" i="6"/>
  <c r="J429" i="6" s="1"/>
  <c r="G429" i="6"/>
  <c r="B430" i="6"/>
  <c r="C430" i="6"/>
  <c r="D430" i="6"/>
  <c r="E430" i="6"/>
  <c r="F430" i="6"/>
  <c r="B431" i="6"/>
  <c r="C431" i="6"/>
  <c r="D431" i="6"/>
  <c r="E431" i="6"/>
  <c r="F431" i="6"/>
  <c r="G431" i="6"/>
  <c r="B432" i="6"/>
  <c r="C432" i="6"/>
  <c r="D432" i="6"/>
  <c r="E432" i="6"/>
  <c r="F432" i="6"/>
  <c r="G432" i="6"/>
  <c r="B433" i="6"/>
  <c r="C433" i="6"/>
  <c r="D433" i="6"/>
  <c r="E433" i="6"/>
  <c r="F433" i="6"/>
  <c r="G433" i="6"/>
  <c r="B434" i="6"/>
  <c r="C434" i="6"/>
  <c r="D434" i="6"/>
  <c r="E434" i="6"/>
  <c r="F434" i="6"/>
  <c r="J434" i="6" s="1"/>
  <c r="B435" i="6"/>
  <c r="C435" i="6"/>
  <c r="D435" i="6"/>
  <c r="E435" i="6"/>
  <c r="F435" i="6"/>
  <c r="B436" i="6"/>
  <c r="C436" i="6"/>
  <c r="D436" i="6"/>
  <c r="E436" i="6"/>
  <c r="F436" i="6"/>
  <c r="B437" i="6"/>
  <c r="C437" i="6"/>
  <c r="D437" i="6"/>
  <c r="E437" i="6"/>
  <c r="F437" i="6"/>
  <c r="J437" i="6" s="1"/>
  <c r="G437" i="6"/>
  <c r="B438" i="6"/>
  <c r="C438" i="6"/>
  <c r="D438" i="6"/>
  <c r="E438" i="6"/>
  <c r="F438" i="6"/>
  <c r="I439" i="6"/>
  <c r="K439" i="6"/>
  <c r="I440" i="6"/>
  <c r="K440" i="6"/>
  <c r="I441" i="6"/>
  <c r="K441" i="6"/>
  <c r="J421" i="6"/>
  <c r="J419" i="6"/>
  <c r="J436" i="6"/>
  <c r="J420" i="6"/>
  <c r="J427" i="6"/>
  <c r="H418" i="6"/>
  <c r="L416" i="6"/>
  <c r="J418" i="6"/>
  <c r="H494" i="1"/>
  <c r="G17" i="2" s="1"/>
  <c r="H493" i="1"/>
  <c r="H492" i="1"/>
  <c r="E494" i="1"/>
  <c r="E17" i="2" s="1"/>
  <c r="E493" i="1"/>
  <c r="E492" i="1"/>
  <c r="H452" i="1"/>
  <c r="G16" i="2" s="1"/>
  <c r="H451" i="1"/>
  <c r="H450" i="1"/>
  <c r="E452" i="1"/>
  <c r="E16" i="2" s="1"/>
  <c r="E451" i="1"/>
  <c r="E450" i="1"/>
  <c r="H411" i="1"/>
  <c r="G15" i="2" s="1"/>
  <c r="H410" i="1"/>
  <c r="E411" i="1"/>
  <c r="E15" i="2" s="1"/>
  <c r="E410" i="1"/>
  <c r="H369" i="1"/>
  <c r="G14" i="2" s="1"/>
  <c r="H368" i="1"/>
  <c r="H367" i="1"/>
  <c r="G367" i="1"/>
  <c r="G368" i="1"/>
  <c r="G369" i="1"/>
  <c r="F14" i="2" s="1"/>
  <c r="E369" i="1"/>
  <c r="E368" i="1"/>
  <c r="E367" i="1"/>
  <c r="E328" i="1"/>
  <c r="E13" i="2" s="1"/>
  <c r="E327" i="1"/>
  <c r="E326" i="1"/>
  <c r="H328" i="1"/>
  <c r="H327" i="1"/>
  <c r="H326" i="1"/>
  <c r="H286" i="1"/>
  <c r="G12" i="2" s="1"/>
  <c r="H285" i="1"/>
  <c r="H284" i="1"/>
  <c r="E286" i="1"/>
  <c r="E285" i="1"/>
  <c r="E284" i="1"/>
  <c r="E244" i="1"/>
  <c r="E243" i="1"/>
  <c r="E242" i="1"/>
  <c r="H244" i="1"/>
  <c r="G11" i="2" s="1"/>
  <c r="H243" i="1"/>
  <c r="H242" i="1"/>
  <c r="H203" i="1"/>
  <c r="G10" i="2" s="1"/>
  <c r="H202" i="1"/>
  <c r="H201" i="1"/>
  <c r="E203" i="1"/>
  <c r="E10" i="2" s="1"/>
  <c r="E202" i="1"/>
  <c r="E201" i="1"/>
  <c r="H161" i="1"/>
  <c r="H160" i="1"/>
  <c r="H159" i="1"/>
  <c r="E161" i="1"/>
  <c r="E160" i="1"/>
  <c r="E159" i="1"/>
  <c r="H120" i="1"/>
  <c r="G8" i="2" s="1"/>
  <c r="H119" i="1"/>
  <c r="H118" i="1"/>
  <c r="E120" i="1"/>
  <c r="E8" i="2" s="1"/>
  <c r="E119" i="1"/>
  <c r="E118" i="1"/>
  <c r="H78" i="1"/>
  <c r="G7" i="2" s="1"/>
  <c r="H77" i="1"/>
  <c r="H76" i="1"/>
  <c r="E78" i="1"/>
  <c r="E7" i="2" s="1"/>
  <c r="E77" i="1"/>
  <c r="E76" i="1"/>
  <c r="O412" i="3"/>
  <c r="H6" i="12"/>
  <c r="H19" i="12" s="1"/>
  <c r="I19" i="12" s="1"/>
  <c r="H5" i="12"/>
  <c r="H16" i="12" s="1"/>
  <c r="I16" i="12" s="1"/>
  <c r="B57" i="11"/>
  <c r="B56" i="11"/>
  <c r="B55" i="11"/>
  <c r="B54" i="11"/>
  <c r="B53" i="11"/>
  <c r="B52" i="11"/>
  <c r="B51" i="11"/>
  <c r="B50" i="11"/>
  <c r="B49" i="11"/>
  <c r="B48" i="11"/>
  <c r="B46" i="11"/>
  <c r="G17" i="11"/>
  <c r="G16" i="11" s="1"/>
  <c r="E11" i="11"/>
  <c r="E10" i="11"/>
  <c r="E9" i="11"/>
  <c r="E8" i="11"/>
  <c r="E6" i="11"/>
  <c r="H21" i="12"/>
  <c r="I21" i="12" s="1"/>
  <c r="H11" i="12"/>
  <c r="I11" i="12" s="1"/>
  <c r="H20" i="12"/>
  <c r="I20" i="12" s="1"/>
  <c r="H18" i="12"/>
  <c r="I18" i="12" s="1"/>
  <c r="H14" i="12"/>
  <c r="I14" i="12" s="1"/>
  <c r="O336" i="3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49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6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J349" i="6" s="1"/>
  <c r="C350" i="6"/>
  <c r="C351" i="6"/>
  <c r="C352" i="6"/>
  <c r="C353" i="6"/>
  <c r="C354" i="6"/>
  <c r="C355" i="6"/>
  <c r="C356" i="6"/>
  <c r="C357" i="6"/>
  <c r="C328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J303" i="6" s="1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49" i="6"/>
  <c r="E369" i="6"/>
  <c r="E370" i="6"/>
  <c r="E371" i="6"/>
  <c r="E372" i="6"/>
  <c r="E373" i="6"/>
  <c r="E374" i="6"/>
  <c r="H374" i="6" s="1"/>
  <c r="E375" i="6"/>
  <c r="E376" i="6"/>
  <c r="E377" i="6"/>
  <c r="E378" i="6"/>
  <c r="E379" i="6"/>
  <c r="E380" i="6"/>
  <c r="E381" i="6"/>
  <c r="E382" i="6"/>
  <c r="H382" i="6" s="1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6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28" i="6"/>
  <c r="E289" i="6"/>
  <c r="E290" i="6"/>
  <c r="E291" i="6"/>
  <c r="E292" i="6"/>
  <c r="E293" i="6"/>
  <c r="H293" i="6" s="1"/>
  <c r="E294" i="6"/>
  <c r="E295" i="6"/>
  <c r="E296" i="6"/>
  <c r="E297" i="6"/>
  <c r="E298" i="6"/>
  <c r="E299" i="6"/>
  <c r="E300" i="6"/>
  <c r="E301" i="6"/>
  <c r="E302" i="6"/>
  <c r="H302" i="6" s="1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288" i="6"/>
  <c r="H288" i="6" s="1"/>
  <c r="E287" i="6"/>
  <c r="C287" i="6"/>
  <c r="C16" i="9"/>
  <c r="B18" i="9" s="1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46" i="6"/>
  <c r="C24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06" i="6"/>
  <c r="E206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65" i="6"/>
  <c r="C16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E125" i="6"/>
  <c r="C125" i="6"/>
  <c r="E42" i="8"/>
  <c r="D16" i="9"/>
  <c r="E43" i="8"/>
  <c r="E41" i="8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E84" i="6"/>
  <c r="C84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47" i="6"/>
  <c r="C46" i="6"/>
  <c r="G13" i="2"/>
  <c r="G9" i="2"/>
  <c r="E14" i="2"/>
  <c r="E12" i="2"/>
  <c r="E11" i="2"/>
  <c r="E9" i="2"/>
  <c r="Z450" i="3"/>
  <c r="Z451" i="3" s="1"/>
  <c r="Z452" i="3" s="1"/>
  <c r="Z453" i="3" s="1"/>
  <c r="Z454" i="3" s="1"/>
  <c r="Z455" i="3" s="1"/>
  <c r="Z456" i="3" s="1"/>
  <c r="Z457" i="3" s="1"/>
  <c r="Z458" i="3" s="1"/>
  <c r="Z459" i="3" s="1"/>
  <c r="Z460" i="3" s="1"/>
  <c r="Z461" i="3" s="1"/>
  <c r="Z462" i="3" s="1"/>
  <c r="Z463" i="3" s="1"/>
  <c r="Z464" i="3" s="1"/>
  <c r="Z465" i="3" s="1"/>
  <c r="Z466" i="3" s="1"/>
  <c r="Z467" i="3" s="1"/>
  <c r="Z468" i="3" s="1"/>
  <c r="Z469" i="3" s="1"/>
  <c r="Z470" i="3" s="1"/>
  <c r="Z471" i="3" s="1"/>
  <c r="Z472" i="3" s="1"/>
  <c r="Z473" i="3" s="1"/>
  <c r="Z474" i="3" s="1"/>
  <c r="Z475" i="3" s="1"/>
  <c r="Z476" i="3" s="1"/>
  <c r="Z477" i="3" s="1"/>
  <c r="Z478" i="3" s="1"/>
  <c r="Z479" i="3" s="1"/>
  <c r="Z410" i="3"/>
  <c r="Z411" i="3" s="1"/>
  <c r="Z412" i="3" s="1"/>
  <c r="Z413" i="3" s="1"/>
  <c r="Z414" i="3" s="1"/>
  <c r="Z415" i="3" s="1"/>
  <c r="Z416" i="3" s="1"/>
  <c r="Z417" i="3" s="1"/>
  <c r="Z418" i="3" s="1"/>
  <c r="Z419" i="3" s="1"/>
  <c r="Z420" i="3" s="1"/>
  <c r="Z421" i="3" s="1"/>
  <c r="Z422" i="3" s="1"/>
  <c r="Z423" i="3" s="1"/>
  <c r="Z424" i="3" s="1"/>
  <c r="Z425" i="3" s="1"/>
  <c r="Z426" i="3" s="1"/>
  <c r="Z427" i="3" s="1"/>
  <c r="Z428" i="3" s="1"/>
  <c r="Z429" i="3" s="1"/>
  <c r="Z430" i="3" s="1"/>
  <c r="Z431" i="3" s="1"/>
  <c r="Z432" i="3" s="1"/>
  <c r="Z433" i="3" s="1"/>
  <c r="Z434" i="3" s="1"/>
  <c r="Z435" i="3" s="1"/>
  <c r="Z436" i="3" s="1"/>
  <c r="Z437" i="3" s="1"/>
  <c r="Z438" i="3" s="1"/>
  <c r="Z369" i="3"/>
  <c r="Z370" i="3" s="1"/>
  <c r="Z371" i="3" s="1"/>
  <c r="Z372" i="3" s="1"/>
  <c r="Z373" i="3" s="1"/>
  <c r="Z374" i="3" s="1"/>
  <c r="Z375" i="3" s="1"/>
  <c r="Z376" i="3" s="1"/>
  <c r="Z377" i="3" s="1"/>
  <c r="Z378" i="3" s="1"/>
  <c r="Z379" i="3" s="1"/>
  <c r="Z380" i="3" s="1"/>
  <c r="Z381" i="3" s="1"/>
  <c r="Z382" i="3" s="1"/>
  <c r="Z383" i="3" s="1"/>
  <c r="Z384" i="3" s="1"/>
  <c r="Z385" i="3" s="1"/>
  <c r="Z386" i="3" s="1"/>
  <c r="Z387" i="3" s="1"/>
  <c r="Z388" i="3" s="1"/>
  <c r="Z389" i="3" s="1"/>
  <c r="Z390" i="3" s="1"/>
  <c r="Z391" i="3" s="1"/>
  <c r="Z392" i="3" s="1"/>
  <c r="Z393" i="3" s="1"/>
  <c r="Z394" i="3" s="1"/>
  <c r="Z395" i="3" s="1"/>
  <c r="Z396" i="3" s="1"/>
  <c r="Z397" i="3" s="1"/>
  <c r="Z398" i="3" s="1"/>
  <c r="Z329" i="3"/>
  <c r="Z330" i="3"/>
  <c r="Z331" i="3" s="1"/>
  <c r="Z332" i="3" s="1"/>
  <c r="Z333" i="3" s="1"/>
  <c r="Z334" i="3" s="1"/>
  <c r="Z335" i="3" s="1"/>
  <c r="Z336" i="3" s="1"/>
  <c r="Z337" i="3" s="1"/>
  <c r="Z338" i="3" s="1"/>
  <c r="Z339" i="3" s="1"/>
  <c r="Z340" i="3" s="1"/>
  <c r="Z341" i="3" s="1"/>
  <c r="Z342" i="3" s="1"/>
  <c r="Z343" i="3" s="1"/>
  <c r="Z344" i="3" s="1"/>
  <c r="Z345" i="3" s="1"/>
  <c r="Z346" i="3" s="1"/>
  <c r="Z347" i="3" s="1"/>
  <c r="Z348" i="3" s="1"/>
  <c r="Z349" i="3" s="1"/>
  <c r="Z350" i="3" s="1"/>
  <c r="Z351" i="3" s="1"/>
  <c r="Z352" i="3" s="1"/>
  <c r="Z353" i="3" s="1"/>
  <c r="Z354" i="3" s="1"/>
  <c r="Z355" i="3" s="1"/>
  <c r="Z356" i="3" s="1"/>
  <c r="Z357" i="3" s="1"/>
  <c r="Z288" i="3"/>
  <c r="Z289" i="3" s="1"/>
  <c r="Z290" i="3" s="1"/>
  <c r="Z291" i="3" s="1"/>
  <c r="Z292" i="3" s="1"/>
  <c r="Z293" i="3" s="1"/>
  <c r="Z294" i="3" s="1"/>
  <c r="Z295" i="3" s="1"/>
  <c r="Z296" i="3" s="1"/>
  <c r="Z297" i="3" s="1"/>
  <c r="Z298" i="3" s="1"/>
  <c r="Z299" i="3" s="1"/>
  <c r="Z300" i="3" s="1"/>
  <c r="Z301" i="3" s="1"/>
  <c r="Z302" i="3" s="1"/>
  <c r="Z303" i="3" s="1"/>
  <c r="Z304" i="3" s="1"/>
  <c r="Z305" i="3" s="1"/>
  <c r="Z306" i="3" s="1"/>
  <c r="Z307" i="3" s="1"/>
  <c r="Z247" i="3"/>
  <c r="Z248" i="3" s="1"/>
  <c r="Z249" i="3" s="1"/>
  <c r="Z250" i="3" s="1"/>
  <c r="Z251" i="3" s="1"/>
  <c r="Z252" i="3" s="1"/>
  <c r="Z253" i="3" s="1"/>
  <c r="Z254" i="3" s="1"/>
  <c r="Z255" i="3" s="1"/>
  <c r="Z256" i="3" s="1"/>
  <c r="Z257" i="3" s="1"/>
  <c r="Z258" i="3" s="1"/>
  <c r="Z259" i="3" s="1"/>
  <c r="Z260" i="3" s="1"/>
  <c r="Z261" i="3" s="1"/>
  <c r="Z262" i="3" s="1"/>
  <c r="Z263" i="3" s="1"/>
  <c r="Z264" i="3" s="1"/>
  <c r="Z265" i="3" s="1"/>
  <c r="Z266" i="3" s="1"/>
  <c r="Z267" i="3" s="1"/>
  <c r="Z268" i="3" s="1"/>
  <c r="Z269" i="3" s="1"/>
  <c r="Z270" i="3" s="1"/>
  <c r="Z271" i="3" s="1"/>
  <c r="Z272" i="3" s="1"/>
  <c r="Z273" i="3" s="1"/>
  <c r="Z274" i="3" s="1"/>
  <c r="Z275" i="3" s="1"/>
  <c r="Z276" i="3" s="1"/>
  <c r="Z207" i="3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166" i="3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26" i="3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85" i="3"/>
  <c r="Z86" i="3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47" i="3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5" i="6"/>
  <c r="K462" i="1"/>
  <c r="M462" i="1" s="1"/>
  <c r="K463" i="1"/>
  <c r="M463" i="1" s="1"/>
  <c r="K464" i="1"/>
  <c r="M464" i="1" s="1"/>
  <c r="K465" i="1"/>
  <c r="M465" i="1" s="1"/>
  <c r="K466" i="1"/>
  <c r="M466" i="1" s="1"/>
  <c r="K467" i="1"/>
  <c r="O467" i="1" s="1"/>
  <c r="K468" i="1"/>
  <c r="O468" i="1" s="1"/>
  <c r="K469" i="1"/>
  <c r="M469" i="1" s="1"/>
  <c r="K470" i="1"/>
  <c r="M470" i="1" s="1"/>
  <c r="K471" i="1"/>
  <c r="M471" i="1" s="1"/>
  <c r="K472" i="1"/>
  <c r="M472" i="1" s="1"/>
  <c r="K473" i="1"/>
  <c r="M473" i="1" s="1"/>
  <c r="K474" i="1"/>
  <c r="M474" i="1" s="1"/>
  <c r="K475" i="1"/>
  <c r="O475" i="1"/>
  <c r="K476" i="1"/>
  <c r="M476" i="1"/>
  <c r="K477" i="1"/>
  <c r="M477" i="1"/>
  <c r="K478" i="1"/>
  <c r="M478" i="1"/>
  <c r="K479" i="1"/>
  <c r="M479" i="1"/>
  <c r="K480" i="1"/>
  <c r="M480" i="1"/>
  <c r="K481" i="1"/>
  <c r="M481" i="1"/>
  <c r="K482" i="1"/>
  <c r="M482" i="1"/>
  <c r="K483" i="1"/>
  <c r="O483" i="1"/>
  <c r="K484" i="1"/>
  <c r="M484" i="1"/>
  <c r="K485" i="1"/>
  <c r="M485" i="1"/>
  <c r="K486" i="1"/>
  <c r="M486" i="1"/>
  <c r="K487" i="1"/>
  <c r="O487" i="1"/>
  <c r="K488" i="1"/>
  <c r="M488" i="1"/>
  <c r="K489" i="1"/>
  <c r="M489" i="1"/>
  <c r="K490" i="1"/>
  <c r="M490" i="1"/>
  <c r="K491" i="1"/>
  <c r="O491" i="1"/>
  <c r="K421" i="1"/>
  <c r="M421" i="1" s="1"/>
  <c r="K422" i="1"/>
  <c r="M422" i="1" s="1"/>
  <c r="K423" i="1"/>
  <c r="O423" i="1" s="1"/>
  <c r="K424" i="1"/>
  <c r="M424" i="1" s="1"/>
  <c r="K425" i="1"/>
  <c r="M425" i="1" s="1"/>
  <c r="K426" i="1"/>
  <c r="O426" i="1" s="1"/>
  <c r="K427" i="1"/>
  <c r="M427" i="1" s="1"/>
  <c r="K428" i="1"/>
  <c r="M428" i="1" s="1"/>
  <c r="K429" i="1"/>
  <c r="M429" i="1" s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O435" i="1" s="1"/>
  <c r="M435" i="1"/>
  <c r="K436" i="1"/>
  <c r="M436" i="1"/>
  <c r="K437" i="1"/>
  <c r="M437" i="1"/>
  <c r="K438" i="1"/>
  <c r="O438" i="1" s="1"/>
  <c r="K439" i="1"/>
  <c r="O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O446" i="1" s="1"/>
  <c r="K447" i="1"/>
  <c r="O447" i="1" s="1"/>
  <c r="K448" i="1"/>
  <c r="M448" i="1" s="1"/>
  <c r="K449" i="1"/>
  <c r="M449" i="1" s="1"/>
  <c r="K379" i="1"/>
  <c r="O379" i="1" s="1"/>
  <c r="K380" i="1"/>
  <c r="M380" i="1" s="1"/>
  <c r="K381" i="1"/>
  <c r="O381" i="1" s="1"/>
  <c r="K382" i="1"/>
  <c r="M382" i="1" s="1"/>
  <c r="K383" i="1"/>
  <c r="M383" i="1" s="1"/>
  <c r="K384" i="1"/>
  <c r="O384" i="1" s="1"/>
  <c r="K385" i="1"/>
  <c r="O385" i="1" s="1"/>
  <c r="K386" i="1"/>
  <c r="M386" i="1" s="1"/>
  <c r="K387" i="1"/>
  <c r="M387" i="1"/>
  <c r="K388" i="1"/>
  <c r="O388" i="1" s="1"/>
  <c r="K389" i="1"/>
  <c r="O389" i="1" s="1"/>
  <c r="K390" i="1"/>
  <c r="O390" i="1" s="1"/>
  <c r="K391" i="1"/>
  <c r="M391" i="1" s="1"/>
  <c r="K392" i="1"/>
  <c r="M392" i="1" s="1"/>
  <c r="K393" i="1"/>
  <c r="O393" i="1" s="1"/>
  <c r="K394" i="1"/>
  <c r="M394" i="1" s="1"/>
  <c r="K395" i="1"/>
  <c r="M395" i="1" s="1"/>
  <c r="K396" i="1"/>
  <c r="O396" i="1" s="1"/>
  <c r="K397" i="1"/>
  <c r="O397" i="1" s="1"/>
  <c r="K398" i="1"/>
  <c r="M398" i="1" s="1"/>
  <c r="K399" i="1"/>
  <c r="M399" i="1" s="1"/>
  <c r="K400" i="1"/>
  <c r="O400" i="1" s="1"/>
  <c r="K401" i="1"/>
  <c r="M401" i="1" s="1"/>
  <c r="K402" i="1"/>
  <c r="M402" i="1" s="1"/>
  <c r="K403" i="1"/>
  <c r="M403" i="1" s="1"/>
  <c r="K404" i="1"/>
  <c r="M404" i="1" s="1"/>
  <c r="K405" i="1"/>
  <c r="M405" i="1" s="1"/>
  <c r="K406" i="1"/>
  <c r="M406" i="1"/>
  <c r="K407" i="1"/>
  <c r="O407" i="1" s="1"/>
  <c r="M407" i="1"/>
  <c r="K408" i="1"/>
  <c r="M408" i="1" s="1"/>
  <c r="K338" i="1"/>
  <c r="M338" i="1" s="1"/>
  <c r="K339" i="1"/>
  <c r="O339" i="1" s="1"/>
  <c r="K340" i="1"/>
  <c r="O340" i="1" s="1"/>
  <c r="K341" i="1"/>
  <c r="M341" i="1" s="1"/>
  <c r="K342" i="1"/>
  <c r="M342" i="1" s="1"/>
  <c r="K343" i="1"/>
  <c r="O343" i="1" s="1"/>
  <c r="K344" i="1"/>
  <c r="M344" i="1" s="1"/>
  <c r="K345" i="1"/>
  <c r="M345" i="1" s="1"/>
  <c r="K346" i="1"/>
  <c r="M346" i="1" s="1"/>
  <c r="K347" i="1"/>
  <c r="O347" i="1" s="1"/>
  <c r="K348" i="1"/>
  <c r="O348" i="1" s="1"/>
  <c r="K349" i="1"/>
  <c r="M349" i="1" s="1"/>
  <c r="K350" i="1"/>
  <c r="M350" i="1" s="1"/>
  <c r="K351" i="1"/>
  <c r="M351" i="1" s="1"/>
  <c r="K352" i="1"/>
  <c r="M352" i="1" s="1"/>
  <c r="K353" i="1"/>
  <c r="O353" i="1" s="1"/>
  <c r="K354" i="1"/>
  <c r="M354" i="1" s="1"/>
  <c r="K355" i="1"/>
  <c r="O355" i="1" s="1"/>
  <c r="K356" i="1"/>
  <c r="M356" i="1" s="1"/>
  <c r="K357" i="1"/>
  <c r="M357" i="1" s="1"/>
  <c r="K358" i="1"/>
  <c r="M358" i="1" s="1"/>
  <c r="K359" i="1"/>
  <c r="O359" i="1" s="1"/>
  <c r="K360" i="1"/>
  <c r="O360" i="1" s="1"/>
  <c r="K361" i="1"/>
  <c r="O361" i="1" s="1"/>
  <c r="M361" i="1"/>
  <c r="K362" i="1"/>
  <c r="M362" i="1" s="1"/>
  <c r="K363" i="1"/>
  <c r="M363" i="1" s="1"/>
  <c r="K364" i="1"/>
  <c r="O364" i="1" s="1"/>
  <c r="K365" i="1"/>
  <c r="M365" i="1" s="1"/>
  <c r="K366" i="1"/>
  <c r="M366" i="1" s="1"/>
  <c r="K296" i="1"/>
  <c r="M296" i="1" s="1"/>
  <c r="K297" i="1"/>
  <c r="M297" i="1" s="1"/>
  <c r="K298" i="1"/>
  <c r="K299" i="1"/>
  <c r="O299" i="1" s="1"/>
  <c r="K300" i="1"/>
  <c r="M300" i="1" s="1"/>
  <c r="K301" i="1"/>
  <c r="M301" i="1" s="1"/>
  <c r="K302" i="1"/>
  <c r="M302" i="1" s="1"/>
  <c r="K303" i="1"/>
  <c r="M303" i="1" s="1"/>
  <c r="K304" i="1"/>
  <c r="M304" i="1" s="1"/>
  <c r="K305" i="1"/>
  <c r="M305" i="1" s="1"/>
  <c r="K306" i="1"/>
  <c r="M306" i="1" s="1"/>
  <c r="K307" i="1"/>
  <c r="M307" i="1" s="1"/>
  <c r="K308" i="1"/>
  <c r="M308" i="1" s="1"/>
  <c r="K309" i="1"/>
  <c r="M309" i="1" s="1"/>
  <c r="K310" i="1"/>
  <c r="O310" i="1" s="1"/>
  <c r="K311" i="1"/>
  <c r="M311" i="1" s="1"/>
  <c r="K312" i="1"/>
  <c r="M312" i="1" s="1"/>
  <c r="K313" i="1"/>
  <c r="M313" i="1" s="1"/>
  <c r="K314" i="1"/>
  <c r="O314" i="1" s="1"/>
  <c r="K315" i="1"/>
  <c r="O315" i="1" s="1"/>
  <c r="K316" i="1"/>
  <c r="M316" i="1" s="1"/>
  <c r="K317" i="1"/>
  <c r="M317" i="1" s="1"/>
  <c r="K318" i="1"/>
  <c r="O318" i="1" s="1"/>
  <c r="K319" i="1"/>
  <c r="O319" i="1" s="1"/>
  <c r="K320" i="1"/>
  <c r="M320" i="1" s="1"/>
  <c r="K321" i="1"/>
  <c r="M321" i="1" s="1"/>
  <c r="K322" i="1"/>
  <c r="M322" i="1" s="1"/>
  <c r="K323" i="1"/>
  <c r="O323" i="1" s="1"/>
  <c r="K324" i="1"/>
  <c r="M324" i="1" s="1"/>
  <c r="K325" i="1"/>
  <c r="M325" i="1" s="1"/>
  <c r="K254" i="1"/>
  <c r="M254" i="1" s="1"/>
  <c r="K255" i="1"/>
  <c r="O255" i="1" s="1"/>
  <c r="K256" i="1"/>
  <c r="M256" i="1" s="1"/>
  <c r="K257" i="1"/>
  <c r="K258" i="1"/>
  <c r="M258" i="1" s="1"/>
  <c r="K259" i="1"/>
  <c r="O259" i="1" s="1"/>
  <c r="K260" i="1"/>
  <c r="O260" i="1" s="1"/>
  <c r="K261" i="1"/>
  <c r="O261" i="1" s="1"/>
  <c r="K262" i="1"/>
  <c r="M262" i="1" s="1"/>
  <c r="K263" i="1"/>
  <c r="O263" i="1" s="1"/>
  <c r="K264" i="1"/>
  <c r="M264" i="1" s="1"/>
  <c r="K265" i="1"/>
  <c r="O265" i="1" s="1"/>
  <c r="K266" i="1"/>
  <c r="M266" i="1" s="1"/>
  <c r="K267" i="1"/>
  <c r="M267" i="1" s="1"/>
  <c r="K268" i="1"/>
  <c r="O268" i="1" s="1"/>
  <c r="K269" i="1"/>
  <c r="O269" i="1" s="1"/>
  <c r="K270" i="1"/>
  <c r="M270" i="1" s="1"/>
  <c r="K271" i="1"/>
  <c r="O271" i="1" s="1"/>
  <c r="K272" i="1"/>
  <c r="O272" i="1" s="1"/>
  <c r="K273" i="1"/>
  <c r="O273" i="1" s="1"/>
  <c r="K274" i="1"/>
  <c r="M274" i="1" s="1"/>
  <c r="K275" i="1"/>
  <c r="M275" i="1" s="1"/>
  <c r="K276" i="1"/>
  <c r="O276" i="1" s="1"/>
  <c r="K277" i="1"/>
  <c r="M277" i="1" s="1"/>
  <c r="K278" i="1"/>
  <c r="M278" i="1" s="1"/>
  <c r="K279" i="1"/>
  <c r="O279" i="1" s="1"/>
  <c r="K280" i="1"/>
  <c r="M280" i="1" s="1"/>
  <c r="K281" i="1"/>
  <c r="O281" i="1" s="1"/>
  <c r="K282" i="1"/>
  <c r="M282" i="1" s="1"/>
  <c r="K283" i="1"/>
  <c r="O283" i="1" s="1"/>
  <c r="K213" i="1"/>
  <c r="O213" i="1" s="1"/>
  <c r="K214" i="1"/>
  <c r="M214" i="1" s="1"/>
  <c r="K215" i="1"/>
  <c r="M215" i="1" s="1"/>
  <c r="K216" i="1"/>
  <c r="M216" i="1" s="1"/>
  <c r="K217" i="1"/>
  <c r="O217" i="1" s="1"/>
  <c r="K218" i="1"/>
  <c r="M218" i="1" s="1"/>
  <c r="K219" i="1"/>
  <c r="O219" i="1" s="1"/>
  <c r="K220" i="1"/>
  <c r="O220" i="1" s="1"/>
  <c r="K221" i="1"/>
  <c r="M221" i="1" s="1"/>
  <c r="K222" i="1"/>
  <c r="M222" i="1" s="1"/>
  <c r="K223" i="1"/>
  <c r="O223" i="1" s="1"/>
  <c r="K224" i="1"/>
  <c r="M224" i="1" s="1"/>
  <c r="K225" i="1"/>
  <c r="O225" i="1" s="1"/>
  <c r="K226" i="1"/>
  <c r="M226" i="1" s="1"/>
  <c r="K227" i="1"/>
  <c r="O227" i="1" s="1"/>
  <c r="K228" i="1"/>
  <c r="O228" i="1" s="1"/>
  <c r="K229" i="1"/>
  <c r="O229" i="1" s="1"/>
  <c r="K230" i="1"/>
  <c r="M230" i="1" s="1"/>
  <c r="K231" i="1"/>
  <c r="O231" i="1" s="1"/>
  <c r="K232" i="1"/>
  <c r="O232" i="1" s="1"/>
  <c r="K233" i="1"/>
  <c r="M233" i="1" s="1"/>
  <c r="K234" i="1"/>
  <c r="M234" i="1" s="1"/>
  <c r="K235" i="1"/>
  <c r="O235" i="1" s="1"/>
  <c r="K236" i="1"/>
  <c r="M236" i="1" s="1"/>
  <c r="K237" i="1"/>
  <c r="O237" i="1" s="1"/>
  <c r="K238" i="1"/>
  <c r="M238" i="1" s="1"/>
  <c r="K239" i="1"/>
  <c r="O239" i="1" s="1"/>
  <c r="K240" i="1"/>
  <c r="M240" i="1" s="1"/>
  <c r="K241" i="1"/>
  <c r="M241" i="1" s="1"/>
  <c r="K171" i="1"/>
  <c r="M171" i="1" s="1"/>
  <c r="K172" i="1"/>
  <c r="O172" i="1" s="1"/>
  <c r="K173" i="1"/>
  <c r="M173" i="1" s="1"/>
  <c r="K174" i="1"/>
  <c r="M174" i="1" s="1"/>
  <c r="K175" i="1"/>
  <c r="M175" i="1" s="1"/>
  <c r="K176" i="1"/>
  <c r="O176" i="1" s="1"/>
  <c r="K177" i="1"/>
  <c r="O177" i="1" s="1"/>
  <c r="K178" i="1"/>
  <c r="M178" i="1" s="1"/>
  <c r="K179" i="1"/>
  <c r="M179" i="1" s="1"/>
  <c r="K180" i="1"/>
  <c r="O180" i="1" s="1"/>
  <c r="K181" i="1"/>
  <c r="M181" i="1" s="1"/>
  <c r="K182" i="1"/>
  <c r="M182" i="1" s="1"/>
  <c r="K183" i="1"/>
  <c r="M183" i="1" s="1"/>
  <c r="K184" i="1"/>
  <c r="M184" i="1" s="1"/>
  <c r="K185" i="1"/>
  <c r="O185" i="1" s="1"/>
  <c r="K186" i="1"/>
  <c r="M186" i="1" s="1"/>
  <c r="K187" i="1"/>
  <c r="M187" i="1" s="1"/>
  <c r="K188" i="1"/>
  <c r="M188" i="1" s="1"/>
  <c r="K189" i="1"/>
  <c r="O189" i="1" s="1"/>
  <c r="K190" i="1"/>
  <c r="M190" i="1" s="1"/>
  <c r="K191" i="1"/>
  <c r="M191" i="1" s="1"/>
  <c r="K192" i="1"/>
  <c r="M192" i="1" s="1"/>
  <c r="K193" i="1"/>
  <c r="O193" i="1" s="1"/>
  <c r="K194" i="1"/>
  <c r="M194" i="1" s="1"/>
  <c r="K195" i="1"/>
  <c r="M195" i="1" s="1"/>
  <c r="K196" i="1"/>
  <c r="O196" i="1" s="1"/>
  <c r="K197" i="1"/>
  <c r="M197" i="1" s="1"/>
  <c r="K198" i="1"/>
  <c r="M198" i="1" s="1"/>
  <c r="K199" i="1"/>
  <c r="M199" i="1" s="1"/>
  <c r="K200" i="1"/>
  <c r="M200" i="1"/>
  <c r="K130" i="1"/>
  <c r="M130" i="1" s="1"/>
  <c r="K131" i="1"/>
  <c r="O131" i="1" s="1"/>
  <c r="K132" i="1"/>
  <c r="O132" i="1" s="1"/>
  <c r="K133" i="1"/>
  <c r="O133" i="1" s="1"/>
  <c r="K134" i="1"/>
  <c r="M134" i="1" s="1"/>
  <c r="K135" i="1"/>
  <c r="M135" i="1" s="1"/>
  <c r="K136" i="1"/>
  <c r="O136" i="1" s="1"/>
  <c r="K137" i="1"/>
  <c r="O137" i="1" s="1"/>
  <c r="K138" i="1"/>
  <c r="M138" i="1" s="1"/>
  <c r="K139" i="1"/>
  <c r="M139" i="1" s="1"/>
  <c r="K140" i="1"/>
  <c r="O140" i="1" s="1"/>
  <c r="K141" i="1"/>
  <c r="O141" i="1" s="1"/>
  <c r="K142" i="1"/>
  <c r="M142" i="1" s="1"/>
  <c r="K143" i="1"/>
  <c r="M143" i="1" s="1"/>
  <c r="K144" i="1"/>
  <c r="O144" i="1" s="1"/>
  <c r="K145" i="1"/>
  <c r="O145" i="1" s="1"/>
  <c r="K146" i="1"/>
  <c r="M146" i="1" s="1"/>
  <c r="K147" i="1"/>
  <c r="O147" i="1" s="1"/>
  <c r="K148" i="1"/>
  <c r="O148" i="1" s="1"/>
  <c r="K149" i="1"/>
  <c r="O149" i="1" s="1"/>
  <c r="K150" i="1"/>
  <c r="M150" i="1" s="1"/>
  <c r="K151" i="1"/>
  <c r="O151" i="1" s="1"/>
  <c r="K152" i="1"/>
  <c r="M152" i="1" s="1"/>
  <c r="K153" i="1"/>
  <c r="O153" i="1" s="1"/>
  <c r="K154" i="1"/>
  <c r="M154" i="1" s="1"/>
  <c r="K155" i="1"/>
  <c r="M155" i="1" s="1"/>
  <c r="K156" i="1"/>
  <c r="O156" i="1" s="1"/>
  <c r="K157" i="1"/>
  <c r="O157" i="1" s="1"/>
  <c r="K158" i="1"/>
  <c r="M158" i="1" s="1"/>
  <c r="K461" i="1"/>
  <c r="M461" i="1" s="1"/>
  <c r="K420" i="1"/>
  <c r="O420" i="1" s="1"/>
  <c r="K378" i="1"/>
  <c r="M378" i="1"/>
  <c r="K337" i="1"/>
  <c r="M337" i="1" s="1"/>
  <c r="K295" i="1"/>
  <c r="O295" i="1" s="1"/>
  <c r="K253" i="1"/>
  <c r="M253" i="1" s="1"/>
  <c r="K212" i="1"/>
  <c r="O212" i="1" s="1"/>
  <c r="K170" i="1"/>
  <c r="M170" i="1" s="1"/>
  <c r="K129" i="1"/>
  <c r="M129" i="1" s="1"/>
  <c r="K88" i="1"/>
  <c r="M88" i="1" s="1"/>
  <c r="K89" i="1"/>
  <c r="M89" i="1" s="1"/>
  <c r="K90" i="1"/>
  <c r="M90" i="1" s="1"/>
  <c r="K91" i="1"/>
  <c r="O91" i="1" s="1"/>
  <c r="K92" i="1"/>
  <c r="M92" i="1" s="1"/>
  <c r="K93" i="1"/>
  <c r="M93" i="1" s="1"/>
  <c r="K94" i="1"/>
  <c r="O94" i="1" s="1"/>
  <c r="K95" i="1"/>
  <c r="O95" i="1" s="1"/>
  <c r="K96" i="1"/>
  <c r="M96" i="1" s="1"/>
  <c r="K97" i="1"/>
  <c r="M97" i="1" s="1"/>
  <c r="K98" i="1"/>
  <c r="O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O105" i="1" s="1"/>
  <c r="K106" i="1"/>
  <c r="O106" i="1" s="1"/>
  <c r="K107" i="1"/>
  <c r="M107" i="1" s="1"/>
  <c r="K108" i="1"/>
  <c r="M108" i="1" s="1"/>
  <c r="K109" i="1"/>
  <c r="M109" i="1" s="1"/>
  <c r="K110" i="1"/>
  <c r="O110" i="1" s="1"/>
  <c r="K111" i="1"/>
  <c r="O111" i="1" s="1"/>
  <c r="K112" i="1"/>
  <c r="M112" i="1" s="1"/>
  <c r="K113" i="1"/>
  <c r="M113" i="1" s="1"/>
  <c r="K114" i="1"/>
  <c r="O114" i="1" s="1"/>
  <c r="K115" i="1"/>
  <c r="O115" i="1" s="1"/>
  <c r="K116" i="1"/>
  <c r="M116" i="1" s="1"/>
  <c r="K117" i="1"/>
  <c r="M117" i="1" s="1"/>
  <c r="K87" i="1"/>
  <c r="O87" i="1" s="1"/>
  <c r="K48" i="1"/>
  <c r="M48" i="1" s="1"/>
  <c r="K49" i="1"/>
  <c r="M49" i="1" s="1"/>
  <c r="K50" i="1"/>
  <c r="M50" i="1" s="1"/>
  <c r="K51" i="1"/>
  <c r="O51" i="1" s="1"/>
  <c r="K52" i="1"/>
  <c r="M52" i="1" s="1"/>
  <c r="K53" i="1"/>
  <c r="M53" i="1" s="1"/>
  <c r="K54" i="1"/>
  <c r="K55" i="1"/>
  <c r="M55" i="1"/>
  <c r="K56" i="1"/>
  <c r="O56" i="1" s="1"/>
  <c r="K57" i="1"/>
  <c r="M57" i="1" s="1"/>
  <c r="K58" i="1"/>
  <c r="M58" i="1" s="1"/>
  <c r="K59" i="1"/>
  <c r="O59" i="1" s="1"/>
  <c r="K60" i="1"/>
  <c r="M60" i="1" s="1"/>
  <c r="K61" i="1"/>
  <c r="M61" i="1" s="1"/>
  <c r="K62" i="1"/>
  <c r="M62" i="1" s="1"/>
  <c r="K63" i="1"/>
  <c r="M63" i="1"/>
  <c r="K64" i="1"/>
  <c r="M64" i="1" s="1"/>
  <c r="K65" i="1"/>
  <c r="M65" i="1" s="1"/>
  <c r="K66" i="1"/>
  <c r="M66" i="1" s="1"/>
  <c r="K67" i="1"/>
  <c r="M67" i="1" s="1"/>
  <c r="K68" i="1"/>
  <c r="O68" i="1" s="1"/>
  <c r="K69" i="1"/>
  <c r="M69" i="1" s="1"/>
  <c r="K70" i="1"/>
  <c r="M70" i="1" s="1"/>
  <c r="K71" i="1"/>
  <c r="M71" i="1" s="1"/>
  <c r="K72" i="1"/>
  <c r="O72" i="1" s="1"/>
  <c r="K73" i="1"/>
  <c r="M73" i="1" s="1"/>
  <c r="K74" i="1"/>
  <c r="M74" i="1"/>
  <c r="K75" i="1"/>
  <c r="O75" i="1" s="1"/>
  <c r="C462" i="1"/>
  <c r="C464" i="1"/>
  <c r="C468" i="1"/>
  <c r="C469" i="1"/>
  <c r="C470" i="1"/>
  <c r="C472" i="1"/>
  <c r="C474" i="1"/>
  <c r="C479" i="1"/>
  <c r="C481" i="1"/>
  <c r="C482" i="1"/>
  <c r="C484" i="1"/>
  <c r="C486" i="1"/>
  <c r="C488" i="1"/>
  <c r="C489" i="1"/>
  <c r="C491" i="1"/>
  <c r="C461" i="1"/>
  <c r="C423" i="1"/>
  <c r="C345" i="1"/>
  <c r="H39" i="1"/>
  <c r="G6" i="2" s="1"/>
  <c r="H38" i="1"/>
  <c r="H37" i="1"/>
  <c r="E39" i="1"/>
  <c r="E6" i="2" s="1"/>
  <c r="E38" i="1"/>
  <c r="E37" i="1"/>
  <c r="K7" i="1"/>
  <c r="K8" i="1"/>
  <c r="O8" i="1" s="1"/>
  <c r="K9" i="1"/>
  <c r="M9" i="1" s="1"/>
  <c r="K10" i="1"/>
  <c r="M10" i="1" s="1"/>
  <c r="K11" i="1"/>
  <c r="O11" i="1" s="1"/>
  <c r="K12" i="1"/>
  <c r="O12" i="1" s="1"/>
  <c r="K13" i="1"/>
  <c r="M13" i="1" s="1"/>
  <c r="K14" i="1"/>
  <c r="M14" i="1" s="1"/>
  <c r="K15" i="1"/>
  <c r="M15" i="1" s="1"/>
  <c r="K16" i="1"/>
  <c r="O16" i="1" s="1"/>
  <c r="K17" i="1"/>
  <c r="O17" i="1" s="1"/>
  <c r="K18" i="1"/>
  <c r="O18" i="1" s="1"/>
  <c r="K19" i="1"/>
  <c r="O19" i="1" s="1"/>
  <c r="K20" i="1"/>
  <c r="M20" i="1" s="1"/>
  <c r="K21" i="1"/>
  <c r="M21" i="1" s="1"/>
  <c r="K22" i="1"/>
  <c r="M22" i="1" s="1"/>
  <c r="K23" i="1"/>
  <c r="O23" i="1" s="1"/>
  <c r="K24" i="1"/>
  <c r="M24" i="1" s="1"/>
  <c r="K25" i="1"/>
  <c r="O25" i="1" s="1"/>
  <c r="K26" i="1"/>
  <c r="O26" i="1" s="1"/>
  <c r="K27" i="1"/>
  <c r="O27" i="1" s="1"/>
  <c r="K28" i="1"/>
  <c r="M28" i="1" s="1"/>
  <c r="K29" i="1"/>
  <c r="O29" i="1" s="1"/>
  <c r="K30" i="1"/>
  <c r="O30" i="1" s="1"/>
  <c r="K31" i="1"/>
  <c r="M31" i="1" s="1"/>
  <c r="K32" i="1"/>
  <c r="M32" i="1" s="1"/>
  <c r="K33" i="1"/>
  <c r="M33" i="1" s="1"/>
  <c r="K34" i="1"/>
  <c r="M34" i="1" s="1"/>
  <c r="K35" i="1"/>
  <c r="O35" i="1" s="1"/>
  <c r="K36" i="1"/>
  <c r="M36" i="1" s="1"/>
  <c r="K6" i="1"/>
  <c r="M6" i="1" s="1"/>
  <c r="J6" i="1"/>
  <c r="J7" i="1" s="1"/>
  <c r="O275" i="1"/>
  <c r="M59" i="1"/>
  <c r="O89" i="1"/>
  <c r="O155" i="1"/>
  <c r="O324" i="1"/>
  <c r="O462" i="1"/>
  <c r="O490" i="1"/>
  <c r="O482" i="1"/>
  <c r="O477" i="1"/>
  <c r="M475" i="1"/>
  <c r="O448" i="1"/>
  <c r="O425" i="1"/>
  <c r="O143" i="1"/>
  <c r="M98" i="1"/>
  <c r="M438" i="1"/>
  <c r="M72" i="1"/>
  <c r="O65" i="1"/>
  <c r="M177" i="1"/>
  <c r="M347" i="1"/>
  <c r="O198" i="1"/>
  <c r="O399" i="1"/>
  <c r="M298" i="1"/>
  <c r="O215" i="1"/>
  <c r="O178" i="1"/>
  <c r="M16" i="1"/>
  <c r="M487" i="1"/>
  <c r="M491" i="1"/>
  <c r="O485" i="1"/>
  <c r="O484" i="1"/>
  <c r="O481" i="1"/>
  <c r="O478" i="1"/>
  <c r="O476" i="1"/>
  <c r="O441" i="1"/>
  <c r="O67" i="1"/>
  <c r="M231" i="1"/>
  <c r="M283" i="1"/>
  <c r="M364" i="1"/>
  <c r="M381" i="1"/>
  <c r="M447" i="1"/>
  <c r="M439" i="1"/>
  <c r="O434" i="1"/>
  <c r="O479" i="1"/>
  <c r="O61" i="1"/>
  <c r="O104" i="1"/>
  <c r="O342" i="1"/>
  <c r="O387" i="1"/>
  <c r="O6" i="1"/>
  <c r="O437" i="1"/>
  <c r="O469" i="1"/>
  <c r="M75" i="1"/>
  <c r="O240" i="1"/>
  <c r="M219" i="1"/>
  <c r="O316" i="1"/>
  <c r="M359" i="1"/>
  <c r="O430" i="1"/>
  <c r="M140" i="1"/>
  <c r="O278" i="1"/>
  <c r="O401" i="1"/>
  <c r="O10" i="1"/>
  <c r="O97" i="1"/>
  <c r="O138" i="1"/>
  <c r="O234" i="1"/>
  <c r="O222" i="1"/>
  <c r="O282" i="1"/>
  <c r="M319" i="1"/>
  <c r="O308" i="1"/>
  <c r="M360" i="1"/>
  <c r="O449" i="1"/>
  <c r="M446" i="1"/>
  <c r="O436" i="1"/>
  <c r="O433" i="1"/>
  <c r="O489" i="1"/>
  <c r="O486" i="1"/>
  <c r="M483" i="1"/>
  <c r="O256" i="1"/>
  <c r="O488" i="1"/>
  <c r="O55" i="1"/>
  <c r="O112" i="1"/>
  <c r="O173" i="1"/>
  <c r="O262" i="1"/>
  <c r="M68" i="1"/>
  <c r="M315" i="1"/>
  <c r="O356" i="1"/>
  <c r="O350" i="1"/>
  <c r="O344" i="1"/>
  <c r="O443" i="1"/>
  <c r="O480" i="1"/>
  <c r="O464" i="1"/>
  <c r="O58" i="1"/>
  <c r="M132" i="1"/>
  <c r="O181" i="1"/>
  <c r="O241" i="1"/>
  <c r="M271" i="1"/>
  <c r="O429" i="1"/>
  <c r="O428" i="1"/>
  <c r="M426" i="1"/>
  <c r="O424" i="1"/>
  <c r="O422" i="1"/>
  <c r="O421" i="1"/>
  <c r="O408" i="1"/>
  <c r="O406" i="1"/>
  <c r="O404" i="1"/>
  <c r="O402" i="1"/>
  <c r="O398" i="1"/>
  <c r="M397" i="1"/>
  <c r="O395" i="1"/>
  <c r="O394" i="1"/>
  <c r="O392" i="1"/>
  <c r="O391" i="1"/>
  <c r="M389" i="1"/>
  <c r="O386" i="1"/>
  <c r="M385" i="1"/>
  <c r="O383" i="1"/>
  <c r="O382" i="1"/>
  <c r="O366" i="1"/>
  <c r="O365" i="1"/>
  <c r="O363" i="1"/>
  <c r="O362" i="1"/>
  <c r="O358" i="1"/>
  <c r="O357" i="1"/>
  <c r="M355" i="1"/>
  <c r="O352" i="1"/>
  <c r="O351" i="1"/>
  <c r="O349" i="1"/>
  <c r="M348" i="1"/>
  <c r="O345" i="1"/>
  <c r="M343" i="1"/>
  <c r="O341" i="1"/>
  <c r="M340" i="1"/>
  <c r="M339" i="1"/>
  <c r="O338" i="1"/>
  <c r="O325" i="1"/>
  <c r="M323" i="1"/>
  <c r="O321" i="1"/>
  <c r="O320" i="1"/>
  <c r="O313" i="1"/>
  <c r="O312" i="1"/>
  <c r="O311" i="1"/>
  <c r="O309" i="1"/>
  <c r="O305" i="1"/>
  <c r="O304" i="1"/>
  <c r="O303" i="1"/>
  <c r="M299" i="1"/>
  <c r="O297" i="1"/>
  <c r="O296" i="1"/>
  <c r="O280" i="1"/>
  <c r="M279" i="1"/>
  <c r="M276" i="1"/>
  <c r="O274" i="1"/>
  <c r="M272" i="1"/>
  <c r="O270" i="1"/>
  <c r="O267" i="1"/>
  <c r="O264" i="1"/>
  <c r="M263" i="1"/>
  <c r="M260" i="1"/>
  <c r="O258" i="1"/>
  <c r="M239" i="1"/>
  <c r="O238" i="1"/>
  <c r="O233" i="1"/>
  <c r="M232" i="1"/>
  <c r="O230" i="1"/>
  <c r="O226" i="1"/>
  <c r="M223" i="1"/>
  <c r="O221" i="1"/>
  <c r="M220" i="1"/>
  <c r="O218" i="1"/>
  <c r="O216" i="1"/>
  <c r="O214" i="1"/>
  <c r="O200" i="1"/>
  <c r="O199" i="1"/>
  <c r="O197" i="1"/>
  <c r="M196" i="1"/>
  <c r="O195" i="1"/>
  <c r="O194" i="1"/>
  <c r="M193" i="1"/>
  <c r="O191" i="1"/>
  <c r="O190" i="1"/>
  <c r="M189" i="1"/>
  <c r="O188" i="1"/>
  <c r="O187" i="1"/>
  <c r="O182" i="1"/>
  <c r="M180" i="1"/>
  <c r="M176" i="1"/>
  <c r="O175" i="1"/>
  <c r="M172" i="1"/>
  <c r="O171" i="1"/>
  <c r="O158" i="1"/>
  <c r="M156" i="1"/>
  <c r="O154" i="1"/>
  <c r="M148" i="1"/>
  <c r="M147" i="1"/>
  <c r="O142" i="1"/>
  <c r="O139" i="1"/>
  <c r="O135" i="1"/>
  <c r="O134" i="1"/>
  <c r="M131" i="1"/>
  <c r="O130" i="1"/>
  <c r="O117" i="1"/>
  <c r="M114" i="1"/>
  <c r="O113" i="1"/>
  <c r="M110" i="1"/>
  <c r="M106" i="1"/>
  <c r="O102" i="1"/>
  <c r="O101" i="1"/>
  <c r="O100" i="1"/>
  <c r="O93" i="1"/>
  <c r="O92" i="1"/>
  <c r="O90" i="1"/>
  <c r="O88" i="1"/>
  <c r="M87" i="1"/>
  <c r="O74" i="1"/>
  <c r="O71" i="1"/>
  <c r="O70" i="1"/>
  <c r="O69" i="1"/>
  <c r="O66" i="1"/>
  <c r="O64" i="1"/>
  <c r="O63" i="1"/>
  <c r="O62" i="1"/>
  <c r="O60" i="1"/>
  <c r="O57" i="1"/>
  <c r="M56" i="1"/>
  <c r="O53" i="1"/>
  <c r="O52" i="1"/>
  <c r="M51" i="1"/>
  <c r="O50" i="1"/>
  <c r="O48" i="1"/>
  <c r="O49" i="1"/>
  <c r="O34" i="1"/>
  <c r="O32" i="1"/>
  <c r="O31" i="1"/>
  <c r="O24" i="1"/>
  <c r="O13" i="1"/>
  <c r="M390" i="1"/>
  <c r="O266" i="1"/>
  <c r="O183" i="1"/>
  <c r="O378" i="1"/>
  <c r="O337" i="1"/>
  <c r="O253" i="1"/>
  <c r="O170" i="1"/>
  <c r="O129" i="1"/>
  <c r="M105" i="1"/>
  <c r="O108" i="1"/>
  <c r="E42" i="7"/>
  <c r="E40" i="7"/>
  <c r="P39" i="7"/>
  <c r="E39" i="7"/>
  <c r="A448" i="6"/>
  <c r="A367" i="6"/>
  <c r="A327" i="6"/>
  <c r="A286" i="6"/>
  <c r="A245" i="6"/>
  <c r="A205" i="6"/>
  <c r="A164" i="6"/>
  <c r="A124" i="6"/>
  <c r="A83" i="6"/>
  <c r="A45" i="6"/>
  <c r="A393" i="5"/>
  <c r="A358" i="5"/>
  <c r="A322" i="5"/>
  <c r="A287" i="5"/>
  <c r="A251" i="5"/>
  <c r="A215" i="5"/>
  <c r="A180" i="5"/>
  <c r="A144" i="5"/>
  <c r="A109" i="5"/>
  <c r="A73" i="5"/>
  <c r="A40" i="5"/>
  <c r="A448" i="3"/>
  <c r="A408" i="3"/>
  <c r="A367" i="3"/>
  <c r="A327" i="3"/>
  <c r="A286" i="3"/>
  <c r="A245" i="3"/>
  <c r="A205" i="3"/>
  <c r="A164" i="3"/>
  <c r="A124" i="3"/>
  <c r="A83" i="3"/>
  <c r="A45" i="3"/>
  <c r="F450" i="6"/>
  <c r="H450" i="6" s="1"/>
  <c r="F451" i="6"/>
  <c r="F452" i="6"/>
  <c r="J452" i="6" s="1"/>
  <c r="F453" i="6"/>
  <c r="J453" i="6" s="1"/>
  <c r="F454" i="6"/>
  <c r="H454" i="6" s="1"/>
  <c r="F455" i="6"/>
  <c r="J455" i="6" s="1"/>
  <c r="F456" i="6"/>
  <c r="H456" i="6" s="1"/>
  <c r="F457" i="6"/>
  <c r="J457" i="6" s="1"/>
  <c r="F458" i="6"/>
  <c r="H458" i="6" s="1"/>
  <c r="F459" i="6"/>
  <c r="F460" i="6"/>
  <c r="J460" i="6" s="1"/>
  <c r="F461" i="6"/>
  <c r="J461" i="6" s="1"/>
  <c r="F462" i="6"/>
  <c r="F463" i="6"/>
  <c r="H463" i="6" s="1"/>
  <c r="F464" i="6"/>
  <c r="F465" i="6"/>
  <c r="J465" i="6" s="1"/>
  <c r="F466" i="6"/>
  <c r="H466" i="6" s="1"/>
  <c r="F467" i="6"/>
  <c r="F468" i="6"/>
  <c r="J468" i="6" s="1"/>
  <c r="F469" i="6"/>
  <c r="J469" i="6" s="1"/>
  <c r="F470" i="6"/>
  <c r="H470" i="6" s="1"/>
  <c r="F471" i="6"/>
  <c r="F472" i="6"/>
  <c r="F473" i="6"/>
  <c r="J473" i="6" s="1"/>
  <c r="F474" i="6"/>
  <c r="F475" i="6"/>
  <c r="F476" i="6"/>
  <c r="J476" i="6" s="1"/>
  <c r="F477" i="6"/>
  <c r="J477" i="6" s="1"/>
  <c r="F478" i="6"/>
  <c r="H478" i="6" s="1"/>
  <c r="F479" i="6"/>
  <c r="F449" i="6"/>
  <c r="F369" i="6"/>
  <c r="F370" i="6"/>
  <c r="J370" i="6" s="1"/>
  <c r="F371" i="6"/>
  <c r="J371" i="6" s="1"/>
  <c r="F372" i="6"/>
  <c r="F373" i="6"/>
  <c r="F374" i="6"/>
  <c r="F375" i="6"/>
  <c r="F376" i="6"/>
  <c r="H376" i="6" s="1"/>
  <c r="F377" i="6"/>
  <c r="F378" i="6"/>
  <c r="J378" i="6" s="1"/>
  <c r="F379" i="6"/>
  <c r="J379" i="6" s="1"/>
  <c r="F380" i="6"/>
  <c r="H380" i="6" s="1"/>
  <c r="F381" i="6"/>
  <c r="F382" i="6"/>
  <c r="F383" i="6"/>
  <c r="F384" i="6"/>
  <c r="F385" i="6"/>
  <c r="J385" i="6" s="1"/>
  <c r="F386" i="6"/>
  <c r="J386" i="6" s="1"/>
  <c r="F387" i="6"/>
  <c r="J387" i="6" s="1"/>
  <c r="F388" i="6"/>
  <c r="F389" i="6"/>
  <c r="F390" i="6"/>
  <c r="H390" i="6" s="1"/>
  <c r="F391" i="6"/>
  <c r="H391" i="6" s="1"/>
  <c r="F392" i="6"/>
  <c r="H392" i="6" s="1"/>
  <c r="F393" i="6"/>
  <c r="J393" i="6" s="1"/>
  <c r="F394" i="6"/>
  <c r="J394" i="6" s="1"/>
  <c r="F395" i="6"/>
  <c r="J395" i="6" s="1"/>
  <c r="F396" i="6"/>
  <c r="F397" i="6"/>
  <c r="F398" i="6"/>
  <c r="J398" i="6" s="1"/>
  <c r="F368" i="6"/>
  <c r="H368" i="6" s="1"/>
  <c r="F329" i="6"/>
  <c r="J329" i="6" s="1"/>
  <c r="F330" i="6"/>
  <c r="F331" i="6"/>
  <c r="J331" i="6" s="1"/>
  <c r="F332" i="6"/>
  <c r="J332" i="6" s="1"/>
  <c r="F333" i="6"/>
  <c r="J333" i="6" s="1"/>
  <c r="F334" i="6"/>
  <c r="F335" i="6"/>
  <c r="J335" i="6" s="1"/>
  <c r="F336" i="6"/>
  <c r="H336" i="6" s="1"/>
  <c r="F337" i="6"/>
  <c r="J337" i="6" s="1"/>
  <c r="F338" i="6"/>
  <c r="F339" i="6"/>
  <c r="J339" i="6" s="1"/>
  <c r="F340" i="6"/>
  <c r="H340" i="6" s="1"/>
  <c r="F341" i="6"/>
  <c r="J341" i="6" s="1"/>
  <c r="F342" i="6"/>
  <c r="F343" i="6"/>
  <c r="F344" i="6"/>
  <c r="F345" i="6"/>
  <c r="J345" i="6" s="1"/>
  <c r="F346" i="6"/>
  <c r="H346" i="6" s="1"/>
  <c r="F347" i="6"/>
  <c r="H347" i="6" s="1"/>
  <c r="F348" i="6"/>
  <c r="H348" i="6" s="1"/>
  <c r="F349" i="6"/>
  <c r="F350" i="6"/>
  <c r="J350" i="6" s="1"/>
  <c r="F351" i="6"/>
  <c r="H351" i="6" s="1"/>
  <c r="F352" i="6"/>
  <c r="H352" i="6" s="1"/>
  <c r="F353" i="6"/>
  <c r="J353" i="6" s="1"/>
  <c r="F354" i="6"/>
  <c r="H354" i="6" s="1"/>
  <c r="F355" i="6"/>
  <c r="H355" i="6" s="1"/>
  <c r="F356" i="6"/>
  <c r="H356" i="6" s="1"/>
  <c r="F357" i="6"/>
  <c r="J357" i="6"/>
  <c r="F328" i="6"/>
  <c r="F288" i="6"/>
  <c r="J288" i="6" s="1"/>
  <c r="F289" i="6"/>
  <c r="H289" i="6" s="1"/>
  <c r="F290" i="6"/>
  <c r="H290" i="6" s="1"/>
  <c r="F291" i="6"/>
  <c r="F292" i="6"/>
  <c r="H292" i="6" s="1"/>
  <c r="F293" i="6"/>
  <c r="F294" i="6"/>
  <c r="J294" i="6" s="1"/>
  <c r="F295" i="6"/>
  <c r="F296" i="6"/>
  <c r="F297" i="6"/>
  <c r="H297" i="6" s="1"/>
  <c r="F298" i="6"/>
  <c r="J298" i="6" s="1"/>
  <c r="F299" i="6"/>
  <c r="J299" i="6" s="1"/>
  <c r="F300" i="6"/>
  <c r="H300" i="6" s="1"/>
  <c r="F301" i="6"/>
  <c r="H301" i="6" s="1"/>
  <c r="F302" i="6"/>
  <c r="F303" i="6"/>
  <c r="F304" i="6"/>
  <c r="J304" i="6" s="1"/>
  <c r="F305" i="6"/>
  <c r="H305" i="6" s="1"/>
  <c r="F306" i="6"/>
  <c r="F307" i="6"/>
  <c r="H307" i="6" s="1"/>
  <c r="F308" i="6"/>
  <c r="H308" i="6" s="1"/>
  <c r="F309" i="6"/>
  <c r="J309" i="6" s="1"/>
  <c r="F310" i="6"/>
  <c r="J310" i="6" s="1"/>
  <c r="F311" i="6"/>
  <c r="J311" i="6" s="1"/>
  <c r="F312" i="6"/>
  <c r="F313" i="6"/>
  <c r="H313" i="6" s="1"/>
  <c r="F314" i="6"/>
  <c r="H314" i="6" s="1"/>
  <c r="F315" i="6"/>
  <c r="H315" i="6" s="1"/>
  <c r="F316" i="6"/>
  <c r="H316" i="6" s="1"/>
  <c r="F317" i="6"/>
  <c r="H317" i="6" s="1"/>
  <c r="F287" i="6"/>
  <c r="F247" i="6"/>
  <c r="F248" i="6"/>
  <c r="H248" i="6" s="1"/>
  <c r="F249" i="6"/>
  <c r="H249" i="6" s="1"/>
  <c r="F250" i="6"/>
  <c r="J250" i="6" s="1"/>
  <c r="F251" i="6"/>
  <c r="F252" i="6"/>
  <c r="H252" i="6" s="1"/>
  <c r="F253" i="6"/>
  <c r="F254" i="6"/>
  <c r="J254" i="6" s="1"/>
  <c r="F255" i="6"/>
  <c r="J255" i="6" s="1"/>
  <c r="F256" i="6"/>
  <c r="H256" i="6" s="1"/>
  <c r="F257" i="6"/>
  <c r="J257" i="6" s="1"/>
  <c r="F258" i="6"/>
  <c r="F259" i="6"/>
  <c r="F260" i="6"/>
  <c r="F261" i="6"/>
  <c r="F262" i="6"/>
  <c r="H262" i="6" s="1"/>
  <c r="F263" i="6"/>
  <c r="J263" i="6" s="1"/>
  <c r="F264" i="6"/>
  <c r="H264" i="6" s="1"/>
  <c r="F265" i="6"/>
  <c r="H265" i="6" s="1"/>
  <c r="F266" i="6"/>
  <c r="F267" i="6"/>
  <c r="F268" i="6"/>
  <c r="J268" i="6" s="1"/>
  <c r="F269" i="6"/>
  <c r="F270" i="6"/>
  <c r="H270" i="6" s="1"/>
  <c r="F271" i="6"/>
  <c r="F272" i="6"/>
  <c r="H272" i="6" s="1"/>
  <c r="F273" i="6"/>
  <c r="J273" i="6" s="1"/>
  <c r="F274" i="6"/>
  <c r="F275" i="6"/>
  <c r="H275" i="6" s="1"/>
  <c r="F276" i="6"/>
  <c r="F246" i="6"/>
  <c r="F207" i="6"/>
  <c r="J207" i="6" s="1"/>
  <c r="F208" i="6"/>
  <c r="F209" i="6"/>
  <c r="H209" i="6" s="1"/>
  <c r="F210" i="6"/>
  <c r="J210" i="6" s="1"/>
  <c r="F211" i="6"/>
  <c r="J211" i="6" s="1"/>
  <c r="F212" i="6"/>
  <c r="F213" i="6"/>
  <c r="J213" i="6" s="1"/>
  <c r="F214" i="6"/>
  <c r="J214" i="6" s="1"/>
  <c r="F215" i="6"/>
  <c r="H215" i="6" s="1"/>
  <c r="F216" i="6"/>
  <c r="F217" i="6"/>
  <c r="J217" i="6" s="1"/>
  <c r="F218" i="6"/>
  <c r="J218" i="6" s="1"/>
  <c r="F219" i="6"/>
  <c r="H219" i="6" s="1"/>
  <c r="F220" i="6"/>
  <c r="F221" i="6"/>
  <c r="J221" i="6" s="1"/>
  <c r="F222" i="6"/>
  <c r="J222" i="6" s="1"/>
  <c r="F223" i="6"/>
  <c r="J223" i="6" s="1"/>
  <c r="F224" i="6"/>
  <c r="F225" i="6"/>
  <c r="H225" i="6" s="1"/>
  <c r="F226" i="6"/>
  <c r="H226" i="6" s="1"/>
  <c r="F227" i="6"/>
  <c r="J227" i="6" s="1"/>
  <c r="F228" i="6"/>
  <c r="F229" i="6"/>
  <c r="J229" i="6" s="1"/>
  <c r="F230" i="6"/>
  <c r="J230" i="6" s="1"/>
  <c r="F231" i="6"/>
  <c r="J231" i="6" s="1"/>
  <c r="F232" i="6"/>
  <c r="H232" i="6" s="1"/>
  <c r="F233" i="6"/>
  <c r="H233" i="6" s="1"/>
  <c r="F234" i="6"/>
  <c r="F235" i="6"/>
  <c r="H235" i="6" s="1"/>
  <c r="F206" i="6"/>
  <c r="F166" i="6"/>
  <c r="H166" i="6" s="1"/>
  <c r="F167" i="6"/>
  <c r="F168" i="6"/>
  <c r="H168" i="6" s="1"/>
  <c r="F169" i="6"/>
  <c r="J169" i="6" s="1"/>
  <c r="F170" i="6"/>
  <c r="F171" i="6"/>
  <c r="J171" i="6" s="1"/>
  <c r="F172" i="6"/>
  <c r="J172" i="6" s="1"/>
  <c r="F173" i="6"/>
  <c r="F174" i="6"/>
  <c r="J174" i="6" s="1"/>
  <c r="F175" i="6"/>
  <c r="H175" i="6" s="1"/>
  <c r="F176" i="6"/>
  <c r="H176" i="6" s="1"/>
  <c r="F177" i="6"/>
  <c r="J177" i="6" s="1"/>
  <c r="F178" i="6"/>
  <c r="F179" i="6"/>
  <c r="H179" i="6" s="1"/>
  <c r="F180" i="6"/>
  <c r="J180" i="6" s="1"/>
  <c r="F181" i="6"/>
  <c r="F182" i="6"/>
  <c r="F183" i="6"/>
  <c r="J183" i="6" s="1"/>
  <c r="F184" i="6"/>
  <c r="F185" i="6"/>
  <c r="J185" i="6" s="1"/>
  <c r="F186" i="6"/>
  <c r="F187" i="6"/>
  <c r="H187" i="6" s="1"/>
  <c r="F188" i="6"/>
  <c r="J188" i="6" s="1"/>
  <c r="F189" i="6"/>
  <c r="J189" i="6" s="1"/>
  <c r="F190" i="6"/>
  <c r="J190" i="6" s="1"/>
  <c r="F191" i="6"/>
  <c r="J191" i="6" s="1"/>
  <c r="F192" i="6"/>
  <c r="H192" i="6" s="1"/>
  <c r="F193" i="6"/>
  <c r="J193" i="6" s="1"/>
  <c r="F194" i="6"/>
  <c r="F195" i="6"/>
  <c r="J195" i="6" s="1"/>
  <c r="F165" i="6"/>
  <c r="F126" i="6"/>
  <c r="F127" i="6"/>
  <c r="J127" i="6" s="1"/>
  <c r="F128" i="6"/>
  <c r="H128" i="6" s="1"/>
  <c r="F129" i="6"/>
  <c r="H129" i="6" s="1"/>
  <c r="F130" i="6"/>
  <c r="J130" i="6" s="1"/>
  <c r="F131" i="6"/>
  <c r="H131" i="6" s="1"/>
  <c r="F132" i="6"/>
  <c r="F133" i="6"/>
  <c r="H133" i="6" s="1"/>
  <c r="F134" i="6"/>
  <c r="F135" i="6"/>
  <c r="F136" i="6"/>
  <c r="J136" i="6" s="1"/>
  <c r="F137" i="6"/>
  <c r="H137" i="6" s="1"/>
  <c r="F138" i="6"/>
  <c r="J138" i="6" s="1"/>
  <c r="F139" i="6"/>
  <c r="H139" i="6" s="1"/>
  <c r="F140" i="6"/>
  <c r="F141" i="6"/>
  <c r="H141" i="6" s="1"/>
  <c r="F142" i="6"/>
  <c r="F143" i="6"/>
  <c r="F144" i="6"/>
  <c r="H144" i="6" s="1"/>
  <c r="F145" i="6"/>
  <c r="H145" i="6" s="1"/>
  <c r="F146" i="6"/>
  <c r="F147" i="6"/>
  <c r="H147" i="6" s="1"/>
  <c r="F148" i="6"/>
  <c r="F149" i="6"/>
  <c r="H149" i="6" s="1"/>
  <c r="F150" i="6"/>
  <c r="F151" i="6"/>
  <c r="J151" i="6" s="1"/>
  <c r="F152" i="6"/>
  <c r="J152" i="6" s="1"/>
  <c r="F153" i="6"/>
  <c r="F154" i="6"/>
  <c r="F125" i="6"/>
  <c r="H125" i="6" s="1"/>
  <c r="F85" i="6"/>
  <c r="H85" i="6" s="1"/>
  <c r="F86" i="6"/>
  <c r="H86" i="6" s="1"/>
  <c r="F87" i="6"/>
  <c r="F88" i="6"/>
  <c r="J88" i="6" s="1"/>
  <c r="F89" i="6"/>
  <c r="F90" i="6"/>
  <c r="H90" i="6" s="1"/>
  <c r="F91" i="6"/>
  <c r="F92" i="6"/>
  <c r="J92" i="6" s="1"/>
  <c r="F93" i="6"/>
  <c r="F94" i="6"/>
  <c r="H94" i="6" s="1"/>
  <c r="F95" i="6"/>
  <c r="F96" i="6"/>
  <c r="H96" i="6" s="1"/>
  <c r="F97" i="6"/>
  <c r="J97" i="6" s="1"/>
  <c r="F98" i="6"/>
  <c r="J98" i="6" s="1"/>
  <c r="F99" i="6"/>
  <c r="J99" i="6" s="1"/>
  <c r="F100" i="6"/>
  <c r="H100" i="6" s="1"/>
  <c r="F101" i="6"/>
  <c r="F102" i="6"/>
  <c r="H102" i="6" s="1"/>
  <c r="F103" i="6"/>
  <c r="F104" i="6"/>
  <c r="J104" i="6" s="1"/>
  <c r="F105" i="6"/>
  <c r="J105" i="6" s="1"/>
  <c r="F106" i="6"/>
  <c r="H106" i="6" s="1"/>
  <c r="F107" i="6"/>
  <c r="J107" i="6" s="1"/>
  <c r="F108" i="6"/>
  <c r="F109" i="6"/>
  <c r="F110" i="6"/>
  <c r="H110" i="6" s="1"/>
  <c r="F111" i="6"/>
  <c r="F112" i="6"/>
  <c r="H112" i="6" s="1"/>
  <c r="F113" i="6"/>
  <c r="J113" i="6" s="1"/>
  <c r="F114" i="6"/>
  <c r="H114" i="6" s="1"/>
  <c r="F84" i="6"/>
  <c r="F47" i="6"/>
  <c r="J47" i="6" s="1"/>
  <c r="F48" i="6"/>
  <c r="J48" i="6" s="1"/>
  <c r="F49" i="6"/>
  <c r="H49" i="6" s="1"/>
  <c r="F50" i="6"/>
  <c r="J50" i="6" s="1"/>
  <c r="F51" i="6"/>
  <c r="H51" i="6" s="1"/>
  <c r="F52" i="6"/>
  <c r="H52" i="6" s="1"/>
  <c r="F53" i="6"/>
  <c r="H53" i="6" s="1"/>
  <c r="F54" i="6"/>
  <c r="J54" i="6" s="1"/>
  <c r="F55" i="6"/>
  <c r="H55" i="6" s="1"/>
  <c r="F56" i="6"/>
  <c r="J56" i="6" s="1"/>
  <c r="F57" i="6"/>
  <c r="H57" i="6" s="1"/>
  <c r="F58" i="6"/>
  <c r="J58" i="6" s="1"/>
  <c r="F59" i="6"/>
  <c r="H59" i="6" s="1"/>
  <c r="F60" i="6"/>
  <c r="F61" i="6"/>
  <c r="H61" i="6" s="1"/>
  <c r="F62" i="6"/>
  <c r="J62" i="6" s="1"/>
  <c r="F63" i="6"/>
  <c r="H63" i="6" s="1"/>
  <c r="F64" i="6"/>
  <c r="J64" i="6" s="1"/>
  <c r="F65" i="6"/>
  <c r="F66" i="6"/>
  <c r="H66" i="6" s="1"/>
  <c r="F67" i="6"/>
  <c r="J67" i="6" s="1"/>
  <c r="F68" i="6"/>
  <c r="H68" i="6" s="1"/>
  <c r="F69" i="6"/>
  <c r="H69" i="6" s="1"/>
  <c r="F70" i="6"/>
  <c r="H70" i="6" s="1"/>
  <c r="F71" i="6"/>
  <c r="F72" i="6"/>
  <c r="F73" i="6"/>
  <c r="F46" i="6"/>
  <c r="F6" i="6"/>
  <c r="F7" i="6"/>
  <c r="F8" i="6"/>
  <c r="F9" i="6"/>
  <c r="F10" i="6"/>
  <c r="H10" i="6" s="1"/>
  <c r="F11" i="6"/>
  <c r="F12" i="6"/>
  <c r="H12" i="6" s="1"/>
  <c r="F13" i="6"/>
  <c r="J13" i="6" s="1"/>
  <c r="F14" i="6"/>
  <c r="F15" i="6"/>
  <c r="F16" i="6"/>
  <c r="F17" i="6"/>
  <c r="F18" i="6"/>
  <c r="F19" i="6"/>
  <c r="H19" i="6" s="1"/>
  <c r="F20" i="6"/>
  <c r="F21" i="6"/>
  <c r="J21" i="6" s="1"/>
  <c r="F22" i="6"/>
  <c r="H22" i="6" s="1"/>
  <c r="F23" i="6"/>
  <c r="J23" i="6" s="1"/>
  <c r="F24" i="6"/>
  <c r="F25" i="6"/>
  <c r="F26" i="6"/>
  <c r="H26" i="6" s="1"/>
  <c r="F27" i="6"/>
  <c r="J27" i="6" s="1"/>
  <c r="F28" i="6"/>
  <c r="H28" i="6" s="1"/>
  <c r="F29" i="6"/>
  <c r="J29" i="6" s="1"/>
  <c r="F30" i="6"/>
  <c r="F31" i="6"/>
  <c r="F32" i="6"/>
  <c r="F33" i="6"/>
  <c r="F34" i="6"/>
  <c r="J34" i="6" s="1"/>
  <c r="F35" i="6"/>
  <c r="J35" i="6" s="1"/>
  <c r="F5" i="6"/>
  <c r="H5" i="6" s="1"/>
  <c r="B450" i="6"/>
  <c r="D450" i="6"/>
  <c r="B451" i="6"/>
  <c r="D451" i="6"/>
  <c r="B452" i="6"/>
  <c r="D452" i="6"/>
  <c r="B453" i="6"/>
  <c r="D453" i="6"/>
  <c r="B454" i="6"/>
  <c r="D454" i="6"/>
  <c r="B455" i="6"/>
  <c r="D455" i="6"/>
  <c r="B456" i="6"/>
  <c r="D456" i="6"/>
  <c r="B457" i="6"/>
  <c r="D457" i="6"/>
  <c r="B458" i="6"/>
  <c r="D458" i="6"/>
  <c r="B459" i="6"/>
  <c r="D459" i="6"/>
  <c r="B460" i="6"/>
  <c r="D460" i="6"/>
  <c r="B461" i="6"/>
  <c r="D461" i="6"/>
  <c r="B462" i="6"/>
  <c r="D462" i="6"/>
  <c r="B463" i="6"/>
  <c r="D463" i="6"/>
  <c r="B464" i="6"/>
  <c r="D464" i="6"/>
  <c r="B465" i="6"/>
  <c r="D465" i="6"/>
  <c r="B466" i="6"/>
  <c r="D466" i="6"/>
  <c r="B467" i="6"/>
  <c r="D467" i="6"/>
  <c r="B468" i="6"/>
  <c r="D468" i="6"/>
  <c r="B469" i="6"/>
  <c r="D469" i="6"/>
  <c r="B470" i="6"/>
  <c r="D470" i="6"/>
  <c r="B471" i="6"/>
  <c r="D471" i="6"/>
  <c r="B472" i="6"/>
  <c r="D472" i="6"/>
  <c r="B473" i="6"/>
  <c r="D473" i="6"/>
  <c r="B474" i="6"/>
  <c r="D474" i="6"/>
  <c r="B475" i="6"/>
  <c r="D475" i="6"/>
  <c r="B476" i="6"/>
  <c r="D476" i="6"/>
  <c r="B477" i="6"/>
  <c r="D477" i="6"/>
  <c r="B478" i="6"/>
  <c r="D478" i="6"/>
  <c r="B479" i="6"/>
  <c r="D479" i="6"/>
  <c r="B369" i="6"/>
  <c r="D369" i="6"/>
  <c r="B370" i="6"/>
  <c r="D370" i="6"/>
  <c r="B371" i="6"/>
  <c r="D371" i="6"/>
  <c r="B372" i="6"/>
  <c r="D372" i="6"/>
  <c r="B373" i="6"/>
  <c r="D373" i="6"/>
  <c r="B374" i="6"/>
  <c r="D374" i="6"/>
  <c r="B375" i="6"/>
  <c r="D375" i="6"/>
  <c r="B376" i="6"/>
  <c r="D376" i="6"/>
  <c r="B377" i="6"/>
  <c r="D377" i="6"/>
  <c r="B378" i="6"/>
  <c r="D378" i="6"/>
  <c r="B379" i="6"/>
  <c r="D379" i="6"/>
  <c r="B380" i="6"/>
  <c r="D380" i="6"/>
  <c r="B381" i="6"/>
  <c r="D381" i="6"/>
  <c r="B382" i="6"/>
  <c r="D382" i="6"/>
  <c r="B383" i="6"/>
  <c r="D383" i="6"/>
  <c r="B384" i="6"/>
  <c r="D384" i="6"/>
  <c r="B385" i="6"/>
  <c r="D385" i="6"/>
  <c r="B386" i="6"/>
  <c r="D386" i="6"/>
  <c r="B387" i="6"/>
  <c r="D387" i="6"/>
  <c r="B388" i="6"/>
  <c r="D388" i="6"/>
  <c r="B389" i="6"/>
  <c r="D389" i="6"/>
  <c r="B390" i="6"/>
  <c r="D390" i="6"/>
  <c r="B391" i="6"/>
  <c r="D391" i="6"/>
  <c r="B392" i="6"/>
  <c r="D392" i="6"/>
  <c r="B393" i="6"/>
  <c r="D393" i="6"/>
  <c r="B394" i="6"/>
  <c r="D394" i="6"/>
  <c r="B395" i="6"/>
  <c r="D395" i="6"/>
  <c r="B396" i="6"/>
  <c r="D396" i="6"/>
  <c r="B397" i="6"/>
  <c r="D397" i="6"/>
  <c r="B398" i="6"/>
  <c r="D398" i="6"/>
  <c r="B329" i="6"/>
  <c r="D329" i="6"/>
  <c r="B330" i="6"/>
  <c r="D330" i="6"/>
  <c r="B331" i="6"/>
  <c r="D331" i="6"/>
  <c r="B332" i="6"/>
  <c r="D332" i="6"/>
  <c r="B333" i="6"/>
  <c r="D333" i="6"/>
  <c r="B334" i="6"/>
  <c r="D334" i="6"/>
  <c r="B335" i="6"/>
  <c r="D335" i="6"/>
  <c r="B336" i="6"/>
  <c r="D336" i="6"/>
  <c r="B337" i="6"/>
  <c r="D337" i="6"/>
  <c r="B338" i="6"/>
  <c r="D338" i="6"/>
  <c r="B339" i="6"/>
  <c r="D339" i="6"/>
  <c r="B340" i="6"/>
  <c r="D340" i="6"/>
  <c r="B341" i="6"/>
  <c r="D341" i="6"/>
  <c r="B342" i="6"/>
  <c r="D342" i="6"/>
  <c r="B343" i="6"/>
  <c r="D343" i="6"/>
  <c r="B344" i="6"/>
  <c r="D344" i="6"/>
  <c r="B345" i="6"/>
  <c r="D345" i="6"/>
  <c r="B346" i="6"/>
  <c r="D346" i="6"/>
  <c r="B347" i="6"/>
  <c r="D347" i="6"/>
  <c r="B348" i="6"/>
  <c r="D348" i="6"/>
  <c r="B349" i="6"/>
  <c r="D349" i="6"/>
  <c r="B350" i="6"/>
  <c r="D350" i="6"/>
  <c r="B351" i="6"/>
  <c r="D351" i="6"/>
  <c r="B352" i="6"/>
  <c r="D352" i="6"/>
  <c r="B353" i="6"/>
  <c r="D353" i="6"/>
  <c r="B354" i="6"/>
  <c r="D354" i="6"/>
  <c r="B355" i="6"/>
  <c r="D355" i="6"/>
  <c r="B356" i="6"/>
  <c r="D356" i="6"/>
  <c r="B357" i="6"/>
  <c r="D357" i="6"/>
  <c r="B288" i="6"/>
  <c r="D288" i="6"/>
  <c r="B289" i="6"/>
  <c r="D289" i="6"/>
  <c r="B290" i="6"/>
  <c r="L290" i="6" s="1"/>
  <c r="D290" i="6"/>
  <c r="B291" i="6"/>
  <c r="D291" i="6"/>
  <c r="B292" i="6"/>
  <c r="D292" i="6"/>
  <c r="B293" i="6"/>
  <c r="D293" i="6"/>
  <c r="B294" i="6"/>
  <c r="D294" i="6"/>
  <c r="B295" i="6"/>
  <c r="D295" i="6"/>
  <c r="B296" i="6"/>
  <c r="D296" i="6"/>
  <c r="B297" i="6"/>
  <c r="D297" i="6"/>
  <c r="B298" i="6"/>
  <c r="D298" i="6"/>
  <c r="B299" i="6"/>
  <c r="L299" i="6" s="1"/>
  <c r="D299" i="6"/>
  <c r="B300" i="6"/>
  <c r="D300" i="6"/>
  <c r="B301" i="6"/>
  <c r="D301" i="6"/>
  <c r="B302" i="6"/>
  <c r="D302" i="6"/>
  <c r="B303" i="6"/>
  <c r="D303" i="6"/>
  <c r="B304" i="6"/>
  <c r="D304" i="6"/>
  <c r="B305" i="6"/>
  <c r="D305" i="6"/>
  <c r="B306" i="6"/>
  <c r="D306" i="6"/>
  <c r="B307" i="6"/>
  <c r="D307" i="6"/>
  <c r="B308" i="6"/>
  <c r="D308" i="6"/>
  <c r="B309" i="6"/>
  <c r="D309" i="6"/>
  <c r="B310" i="6"/>
  <c r="D310" i="6"/>
  <c r="B311" i="6"/>
  <c r="D311" i="6"/>
  <c r="B312" i="6"/>
  <c r="D312" i="6"/>
  <c r="B313" i="6"/>
  <c r="D313" i="6"/>
  <c r="B314" i="6"/>
  <c r="D314" i="6"/>
  <c r="B315" i="6"/>
  <c r="D315" i="6"/>
  <c r="B316" i="6"/>
  <c r="D316" i="6"/>
  <c r="B317" i="6"/>
  <c r="D317" i="6"/>
  <c r="L317" i="6" s="1"/>
  <c r="B247" i="6"/>
  <c r="D247" i="6"/>
  <c r="B248" i="6"/>
  <c r="D248" i="6"/>
  <c r="B249" i="6"/>
  <c r="D249" i="6"/>
  <c r="B250" i="6"/>
  <c r="D250" i="6"/>
  <c r="B251" i="6"/>
  <c r="D251" i="6"/>
  <c r="B252" i="6"/>
  <c r="D252" i="6"/>
  <c r="B253" i="6"/>
  <c r="D253" i="6"/>
  <c r="B254" i="6"/>
  <c r="D254" i="6"/>
  <c r="B255" i="6"/>
  <c r="D255" i="6"/>
  <c r="B256" i="6"/>
  <c r="D256" i="6"/>
  <c r="B257" i="6"/>
  <c r="D257" i="6"/>
  <c r="B258" i="6"/>
  <c r="D258" i="6"/>
  <c r="B259" i="6"/>
  <c r="D259" i="6"/>
  <c r="B260" i="6"/>
  <c r="D260" i="6"/>
  <c r="B261" i="6"/>
  <c r="D261" i="6"/>
  <c r="B262" i="6"/>
  <c r="D262" i="6"/>
  <c r="B263" i="6"/>
  <c r="D263" i="6"/>
  <c r="B264" i="6"/>
  <c r="D264" i="6"/>
  <c r="B265" i="6"/>
  <c r="D265" i="6"/>
  <c r="B266" i="6"/>
  <c r="D266" i="6"/>
  <c r="B267" i="6"/>
  <c r="D267" i="6"/>
  <c r="B268" i="6"/>
  <c r="D268" i="6"/>
  <c r="B269" i="6"/>
  <c r="D269" i="6"/>
  <c r="B270" i="6"/>
  <c r="D270" i="6"/>
  <c r="B271" i="6"/>
  <c r="D271" i="6"/>
  <c r="B272" i="6"/>
  <c r="D272" i="6"/>
  <c r="B273" i="6"/>
  <c r="D273" i="6"/>
  <c r="B274" i="6"/>
  <c r="D274" i="6"/>
  <c r="B275" i="6"/>
  <c r="D275" i="6"/>
  <c r="B276" i="6"/>
  <c r="D276" i="6"/>
  <c r="B207" i="6"/>
  <c r="D207" i="6"/>
  <c r="B208" i="6"/>
  <c r="D208" i="6"/>
  <c r="B209" i="6"/>
  <c r="D209" i="6"/>
  <c r="B210" i="6"/>
  <c r="D210" i="6"/>
  <c r="B211" i="6"/>
  <c r="D211" i="6"/>
  <c r="B212" i="6"/>
  <c r="D212" i="6"/>
  <c r="B213" i="6"/>
  <c r="D213" i="6"/>
  <c r="B214" i="6"/>
  <c r="D214" i="6"/>
  <c r="B215" i="6"/>
  <c r="D215" i="6"/>
  <c r="B216" i="6"/>
  <c r="D216" i="6"/>
  <c r="B217" i="6"/>
  <c r="D217" i="6"/>
  <c r="B218" i="6"/>
  <c r="D218" i="6"/>
  <c r="B219" i="6"/>
  <c r="D219" i="6"/>
  <c r="B220" i="6"/>
  <c r="D220" i="6"/>
  <c r="B221" i="6"/>
  <c r="D221" i="6"/>
  <c r="B222" i="6"/>
  <c r="D222" i="6"/>
  <c r="B223" i="6"/>
  <c r="D223" i="6"/>
  <c r="B224" i="6"/>
  <c r="D224" i="6"/>
  <c r="B225" i="6"/>
  <c r="D225" i="6"/>
  <c r="B226" i="6"/>
  <c r="D226" i="6"/>
  <c r="B227" i="6"/>
  <c r="D227" i="6"/>
  <c r="B228" i="6"/>
  <c r="D228" i="6"/>
  <c r="B229" i="6"/>
  <c r="D229" i="6"/>
  <c r="B230" i="6"/>
  <c r="D230" i="6"/>
  <c r="B231" i="6"/>
  <c r="D231" i="6"/>
  <c r="B232" i="6"/>
  <c r="D232" i="6"/>
  <c r="B233" i="6"/>
  <c r="D233" i="6"/>
  <c r="B234" i="6"/>
  <c r="D234" i="6"/>
  <c r="B235" i="6"/>
  <c r="D235" i="6"/>
  <c r="B166" i="6"/>
  <c r="D166" i="6"/>
  <c r="B167" i="6"/>
  <c r="D167" i="6"/>
  <c r="B168" i="6"/>
  <c r="D168" i="6"/>
  <c r="B169" i="6"/>
  <c r="D169" i="6"/>
  <c r="B170" i="6"/>
  <c r="D170" i="6"/>
  <c r="B171" i="6"/>
  <c r="D171" i="6"/>
  <c r="B172" i="6"/>
  <c r="D172" i="6"/>
  <c r="B173" i="6"/>
  <c r="D173" i="6"/>
  <c r="B174" i="6"/>
  <c r="D174" i="6"/>
  <c r="B175" i="6"/>
  <c r="D175" i="6"/>
  <c r="B176" i="6"/>
  <c r="D176" i="6"/>
  <c r="B177" i="6"/>
  <c r="D177" i="6"/>
  <c r="B178" i="6"/>
  <c r="D178" i="6"/>
  <c r="B179" i="6"/>
  <c r="D179" i="6"/>
  <c r="B180" i="6"/>
  <c r="D180" i="6"/>
  <c r="B181" i="6"/>
  <c r="D181" i="6"/>
  <c r="B182" i="6"/>
  <c r="D182" i="6"/>
  <c r="B183" i="6"/>
  <c r="D183" i="6"/>
  <c r="B184" i="6"/>
  <c r="D184" i="6"/>
  <c r="B185" i="6"/>
  <c r="D185" i="6"/>
  <c r="B186" i="6"/>
  <c r="D186" i="6"/>
  <c r="B187" i="6"/>
  <c r="D187" i="6"/>
  <c r="B188" i="6"/>
  <c r="D188" i="6"/>
  <c r="B189" i="6"/>
  <c r="D189" i="6"/>
  <c r="B190" i="6"/>
  <c r="D190" i="6"/>
  <c r="B191" i="6"/>
  <c r="D191" i="6"/>
  <c r="B192" i="6"/>
  <c r="D192" i="6"/>
  <c r="B193" i="6"/>
  <c r="D193" i="6"/>
  <c r="B194" i="6"/>
  <c r="D194" i="6"/>
  <c r="B195" i="6"/>
  <c r="D195" i="6"/>
  <c r="B126" i="6"/>
  <c r="D126" i="6"/>
  <c r="B127" i="6"/>
  <c r="D127" i="6"/>
  <c r="B128" i="6"/>
  <c r="D128" i="6"/>
  <c r="B129" i="6"/>
  <c r="D129" i="6"/>
  <c r="B130" i="6"/>
  <c r="D130" i="6"/>
  <c r="B131" i="6"/>
  <c r="D131" i="6"/>
  <c r="B132" i="6"/>
  <c r="D132" i="6"/>
  <c r="B133" i="6"/>
  <c r="D133" i="6"/>
  <c r="B134" i="6"/>
  <c r="D134" i="6"/>
  <c r="B135" i="6"/>
  <c r="D135" i="6"/>
  <c r="B136" i="6"/>
  <c r="D136" i="6"/>
  <c r="B137" i="6"/>
  <c r="D137" i="6"/>
  <c r="B138" i="6"/>
  <c r="D138" i="6"/>
  <c r="B139" i="6"/>
  <c r="D139" i="6"/>
  <c r="B140" i="6"/>
  <c r="D140" i="6"/>
  <c r="B141" i="6"/>
  <c r="D141" i="6"/>
  <c r="B142" i="6"/>
  <c r="D142" i="6"/>
  <c r="B143" i="6"/>
  <c r="D143" i="6"/>
  <c r="B144" i="6"/>
  <c r="D144" i="6"/>
  <c r="B145" i="6"/>
  <c r="D145" i="6"/>
  <c r="B146" i="6"/>
  <c r="D146" i="6"/>
  <c r="B147" i="6"/>
  <c r="D147" i="6"/>
  <c r="B148" i="6"/>
  <c r="D148" i="6"/>
  <c r="B149" i="6"/>
  <c r="D149" i="6"/>
  <c r="B150" i="6"/>
  <c r="D150" i="6"/>
  <c r="B151" i="6"/>
  <c r="D151" i="6"/>
  <c r="B152" i="6"/>
  <c r="D152" i="6"/>
  <c r="B153" i="6"/>
  <c r="D153" i="6"/>
  <c r="B154" i="6"/>
  <c r="D154" i="6"/>
  <c r="B85" i="6"/>
  <c r="D85" i="6"/>
  <c r="B86" i="6"/>
  <c r="D86" i="6"/>
  <c r="B87" i="6"/>
  <c r="D87" i="6"/>
  <c r="B88" i="6"/>
  <c r="D88" i="6"/>
  <c r="B89" i="6"/>
  <c r="D89" i="6"/>
  <c r="B90" i="6"/>
  <c r="D90" i="6"/>
  <c r="B91" i="6"/>
  <c r="D91" i="6"/>
  <c r="B92" i="6"/>
  <c r="D92" i="6"/>
  <c r="B93" i="6"/>
  <c r="D93" i="6"/>
  <c r="B94" i="6"/>
  <c r="D94" i="6"/>
  <c r="B95" i="6"/>
  <c r="D95" i="6"/>
  <c r="B96" i="6"/>
  <c r="D96" i="6"/>
  <c r="B97" i="6"/>
  <c r="D97" i="6"/>
  <c r="B98" i="6"/>
  <c r="D98" i="6"/>
  <c r="B99" i="6"/>
  <c r="D99" i="6"/>
  <c r="B100" i="6"/>
  <c r="D100" i="6"/>
  <c r="B101" i="6"/>
  <c r="D101" i="6"/>
  <c r="B102" i="6"/>
  <c r="D102" i="6"/>
  <c r="B103" i="6"/>
  <c r="D103" i="6"/>
  <c r="B104" i="6"/>
  <c r="D104" i="6"/>
  <c r="B105" i="6"/>
  <c r="D105" i="6"/>
  <c r="B106" i="6"/>
  <c r="D106" i="6"/>
  <c r="B107" i="6"/>
  <c r="D107" i="6"/>
  <c r="B108" i="6"/>
  <c r="D108" i="6"/>
  <c r="B109" i="6"/>
  <c r="D109" i="6"/>
  <c r="B110" i="6"/>
  <c r="D110" i="6"/>
  <c r="B111" i="6"/>
  <c r="D111" i="6"/>
  <c r="B112" i="6"/>
  <c r="D112" i="6"/>
  <c r="B113" i="6"/>
  <c r="D113" i="6"/>
  <c r="B114" i="6"/>
  <c r="D114" i="6"/>
  <c r="B47" i="6"/>
  <c r="D47" i="6"/>
  <c r="B48" i="6"/>
  <c r="D48" i="6"/>
  <c r="B49" i="6"/>
  <c r="D49" i="6"/>
  <c r="B50" i="6"/>
  <c r="D50" i="6"/>
  <c r="B51" i="6"/>
  <c r="D51" i="6"/>
  <c r="B52" i="6"/>
  <c r="D52" i="6"/>
  <c r="B53" i="6"/>
  <c r="D53" i="6"/>
  <c r="B54" i="6"/>
  <c r="D54" i="6"/>
  <c r="B55" i="6"/>
  <c r="D55" i="6"/>
  <c r="B56" i="6"/>
  <c r="D56" i="6"/>
  <c r="B57" i="6"/>
  <c r="D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6" i="6"/>
  <c r="D6" i="6"/>
  <c r="B7" i="6"/>
  <c r="D7" i="6"/>
  <c r="B8" i="6"/>
  <c r="D8" i="6"/>
  <c r="B9" i="6"/>
  <c r="D9" i="6"/>
  <c r="B10" i="6"/>
  <c r="D10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449" i="6"/>
  <c r="D449" i="6"/>
  <c r="B368" i="6"/>
  <c r="D368" i="6"/>
  <c r="B328" i="6"/>
  <c r="D328" i="6"/>
  <c r="B287" i="6"/>
  <c r="D287" i="6"/>
  <c r="B246" i="6"/>
  <c r="D246" i="6"/>
  <c r="B206" i="6"/>
  <c r="D206" i="6"/>
  <c r="B165" i="6"/>
  <c r="D165" i="6"/>
  <c r="B125" i="6"/>
  <c r="D125" i="6"/>
  <c r="B84" i="6"/>
  <c r="D84" i="6"/>
  <c r="B46" i="6"/>
  <c r="D46" i="6"/>
  <c r="D5" i="6"/>
  <c r="B5" i="6"/>
  <c r="K482" i="6"/>
  <c r="I482" i="6"/>
  <c r="K481" i="6"/>
  <c r="I481" i="6"/>
  <c r="K480" i="6"/>
  <c r="I480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K401" i="6"/>
  <c r="I401" i="6"/>
  <c r="K400" i="6"/>
  <c r="I400" i="6"/>
  <c r="K399" i="6"/>
  <c r="I399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K360" i="6"/>
  <c r="I360" i="6"/>
  <c r="K359" i="6"/>
  <c r="I359" i="6"/>
  <c r="K358" i="6"/>
  <c r="I35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K320" i="6"/>
  <c r="I320" i="6"/>
  <c r="K319" i="6"/>
  <c r="I319" i="6"/>
  <c r="K318" i="6"/>
  <c r="I318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K279" i="6"/>
  <c r="I279" i="6"/>
  <c r="K278" i="6"/>
  <c r="I278" i="6"/>
  <c r="K277" i="6"/>
  <c r="I277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K238" i="6"/>
  <c r="I238" i="6"/>
  <c r="K237" i="6"/>
  <c r="I237" i="6"/>
  <c r="K236" i="6"/>
  <c r="I23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K198" i="6"/>
  <c r="I198" i="6"/>
  <c r="K197" i="6"/>
  <c r="I197" i="6"/>
  <c r="K196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K157" i="6"/>
  <c r="I157" i="6"/>
  <c r="K156" i="6"/>
  <c r="I156" i="6"/>
  <c r="K155" i="6"/>
  <c r="I15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K117" i="6"/>
  <c r="I117" i="6"/>
  <c r="K116" i="6"/>
  <c r="I116" i="6"/>
  <c r="K115" i="6"/>
  <c r="I115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K76" i="6"/>
  <c r="I76" i="6"/>
  <c r="K75" i="6"/>
  <c r="I75" i="6"/>
  <c r="K74" i="6"/>
  <c r="I74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K38" i="6"/>
  <c r="I38" i="6"/>
  <c r="K37" i="6"/>
  <c r="I37" i="6"/>
  <c r="K36" i="6"/>
  <c r="I36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A42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5" i="5"/>
  <c r="T246" i="5" s="1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A360" i="5"/>
  <c r="A361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F5" i="4"/>
  <c r="F6" i="4"/>
  <c r="F7" i="4"/>
  <c r="F8" i="4"/>
  <c r="F9" i="4"/>
  <c r="F10" i="4"/>
  <c r="F11" i="4"/>
  <c r="F12" i="4"/>
  <c r="E360" i="3"/>
  <c r="E13" i="4" s="1"/>
  <c r="F13" i="4"/>
  <c r="G360" i="3"/>
  <c r="G13" i="4" s="1"/>
  <c r="H360" i="3"/>
  <c r="H13" i="4" s="1"/>
  <c r="R336" i="3"/>
  <c r="F14" i="4"/>
  <c r="F15" i="4"/>
  <c r="F16" i="4"/>
  <c r="N236" i="3"/>
  <c r="N237" i="3"/>
  <c r="N238" i="3"/>
  <c r="N10" i="4" s="1"/>
  <c r="G5" i="6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G6" i="6"/>
  <c r="L6" i="6" s="1"/>
  <c r="G7" i="6"/>
  <c r="C12" i="1"/>
  <c r="G13" i="6"/>
  <c r="G14" i="6"/>
  <c r="G18" i="6"/>
  <c r="L18" i="6" s="1"/>
  <c r="G19" i="6"/>
  <c r="G22" i="6"/>
  <c r="G23" i="6"/>
  <c r="T23" i="3"/>
  <c r="C25" i="1"/>
  <c r="C27" i="1"/>
  <c r="G27" i="6"/>
  <c r="G29" i="6"/>
  <c r="G30" i="6"/>
  <c r="C31" i="1"/>
  <c r="T31" i="3"/>
  <c r="G32" i="6"/>
  <c r="G35" i="6"/>
  <c r="B36" i="3"/>
  <c r="C36" i="3"/>
  <c r="E36" i="3"/>
  <c r="G36" i="3"/>
  <c r="H36" i="3"/>
  <c r="J36" i="3"/>
  <c r="K36" i="3"/>
  <c r="L36" i="3"/>
  <c r="N36" i="3"/>
  <c r="P36" i="3"/>
  <c r="B37" i="3"/>
  <c r="C37" i="3"/>
  <c r="E37" i="3"/>
  <c r="G37" i="3"/>
  <c r="H37" i="3"/>
  <c r="J37" i="3"/>
  <c r="K37" i="3"/>
  <c r="L37" i="3"/>
  <c r="N37" i="3"/>
  <c r="P37" i="3"/>
  <c r="B38" i="3"/>
  <c r="B5" i="4" s="1"/>
  <c r="C38" i="3"/>
  <c r="C5" i="4" s="1"/>
  <c r="E38" i="3"/>
  <c r="E5" i="4" s="1"/>
  <c r="G38" i="3"/>
  <c r="G5" i="4" s="1"/>
  <c r="H38" i="3"/>
  <c r="H5" i="4" s="1"/>
  <c r="J38" i="3"/>
  <c r="J5" i="4" s="1"/>
  <c r="K38" i="3"/>
  <c r="K5" i="4" s="1"/>
  <c r="L38" i="3"/>
  <c r="L5" i="4" s="1"/>
  <c r="N38" i="3"/>
  <c r="N5" i="4" s="1"/>
  <c r="P38" i="3"/>
  <c r="P5" i="4" s="1"/>
  <c r="O46" i="3"/>
  <c r="C48" i="1" s="1"/>
  <c r="A47" i="3"/>
  <c r="A48" i="3"/>
  <c r="A49" i="3" s="1"/>
  <c r="A50" i="3" s="1"/>
  <c r="A51" i="3" s="1"/>
  <c r="A52" i="3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O47" i="3"/>
  <c r="C49" i="1"/>
  <c r="O48" i="3"/>
  <c r="C50" i="1" s="1"/>
  <c r="O49" i="3"/>
  <c r="R49" i="3" s="1"/>
  <c r="G50" i="6"/>
  <c r="O50" i="3"/>
  <c r="O51" i="3"/>
  <c r="O52" i="3"/>
  <c r="R52" i="3" s="1"/>
  <c r="G53" i="6"/>
  <c r="O53" i="3"/>
  <c r="T53" i="3"/>
  <c r="O54" i="3"/>
  <c r="R54" i="3" s="1"/>
  <c r="O55" i="3"/>
  <c r="R55" i="3" s="1"/>
  <c r="G56" i="6"/>
  <c r="O56" i="3"/>
  <c r="R56" i="3" s="1"/>
  <c r="G57" i="6"/>
  <c r="L57" i="6" s="1"/>
  <c r="O57" i="3"/>
  <c r="G58" i="6"/>
  <c r="O58" i="3"/>
  <c r="O59" i="3"/>
  <c r="R59" i="3" s="1"/>
  <c r="O60" i="3"/>
  <c r="O61" i="3"/>
  <c r="O62" i="3"/>
  <c r="G63" i="6"/>
  <c r="L63" i="6" s="1"/>
  <c r="O63" i="3"/>
  <c r="R63" i="3" s="1"/>
  <c r="T63" i="3"/>
  <c r="G64" i="6"/>
  <c r="O64" i="3"/>
  <c r="O65" i="3"/>
  <c r="C67" i="1" s="1"/>
  <c r="G66" i="6"/>
  <c r="O66" i="3"/>
  <c r="R66" i="3" s="1"/>
  <c r="O67" i="3"/>
  <c r="G68" i="6"/>
  <c r="O68" i="3"/>
  <c r="R68" i="3" s="1"/>
  <c r="G69" i="6"/>
  <c r="L69" i="6" s="1"/>
  <c r="O69" i="3"/>
  <c r="R69" i="3" s="1"/>
  <c r="T69" i="3"/>
  <c r="O70" i="3"/>
  <c r="G71" i="6"/>
  <c r="L71" i="6" s="1"/>
  <c r="O71" i="3"/>
  <c r="R71" i="3" s="1"/>
  <c r="G72" i="6"/>
  <c r="O72" i="3"/>
  <c r="R72" i="3" s="1"/>
  <c r="G73" i="6"/>
  <c r="O73" i="3"/>
  <c r="R73" i="3" s="1"/>
  <c r="B74" i="3"/>
  <c r="C74" i="3"/>
  <c r="E74" i="3"/>
  <c r="G74" i="3"/>
  <c r="H74" i="3"/>
  <c r="J74" i="3"/>
  <c r="K74" i="3"/>
  <c r="L74" i="3"/>
  <c r="N74" i="3"/>
  <c r="P74" i="3"/>
  <c r="B75" i="3"/>
  <c r="C75" i="3"/>
  <c r="E75" i="3"/>
  <c r="G75" i="3"/>
  <c r="H75" i="3"/>
  <c r="J75" i="3"/>
  <c r="K75" i="3"/>
  <c r="L75" i="3"/>
  <c r="N75" i="3"/>
  <c r="P75" i="3"/>
  <c r="B76" i="3"/>
  <c r="B6" i="4" s="1"/>
  <c r="C76" i="3"/>
  <c r="C6" i="4" s="1"/>
  <c r="E76" i="3"/>
  <c r="E6" i="4" s="1"/>
  <c r="G76" i="3"/>
  <c r="G6" i="4" s="1"/>
  <c r="H76" i="3"/>
  <c r="H6" i="4" s="1"/>
  <c r="J76" i="3"/>
  <c r="J6" i="4" s="1"/>
  <c r="K76" i="3"/>
  <c r="K6" i="4" s="1"/>
  <c r="L76" i="3"/>
  <c r="L6" i="4" s="1"/>
  <c r="N76" i="3"/>
  <c r="N6" i="4" s="1"/>
  <c r="P76" i="3"/>
  <c r="P6" i="4" s="1"/>
  <c r="G84" i="6"/>
  <c r="O84" i="3"/>
  <c r="T84" i="3"/>
  <c r="A85" i="3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O85" i="3"/>
  <c r="C88" i="1"/>
  <c r="O86" i="3"/>
  <c r="O87" i="3"/>
  <c r="C90" i="1" s="1"/>
  <c r="G88" i="6"/>
  <c r="O88" i="3"/>
  <c r="G89" i="6"/>
  <c r="O89" i="3"/>
  <c r="R89" i="3" s="1"/>
  <c r="T90" i="3"/>
  <c r="G90" i="6"/>
  <c r="O90" i="3"/>
  <c r="R90" i="3" s="1"/>
  <c r="G91" i="6"/>
  <c r="O91" i="3"/>
  <c r="O92" i="3"/>
  <c r="C95" i="1" s="1"/>
  <c r="O93" i="3"/>
  <c r="C96" i="1"/>
  <c r="T94" i="3"/>
  <c r="O94" i="3"/>
  <c r="O95" i="3"/>
  <c r="G96" i="6"/>
  <c r="L96" i="6" s="1"/>
  <c r="O96" i="3"/>
  <c r="G97" i="6"/>
  <c r="O97" i="3"/>
  <c r="T98" i="3"/>
  <c r="O98" i="3"/>
  <c r="G99" i="6"/>
  <c r="L99" i="6" s="1"/>
  <c r="O99" i="3"/>
  <c r="C102" i="1" s="1"/>
  <c r="O100" i="3"/>
  <c r="R100" i="3" s="1"/>
  <c r="G101" i="6"/>
  <c r="O101" i="3"/>
  <c r="C104" i="1" s="1"/>
  <c r="G102" i="6"/>
  <c r="O102" i="3"/>
  <c r="O103" i="3"/>
  <c r="R103" i="3" s="1"/>
  <c r="O104" i="3"/>
  <c r="O105" i="3"/>
  <c r="R105" i="3" s="1"/>
  <c r="T106" i="3"/>
  <c r="G106" i="6"/>
  <c r="O106" i="3"/>
  <c r="R106" i="3" s="1"/>
  <c r="G107" i="6"/>
  <c r="O107" i="3"/>
  <c r="O108" i="3"/>
  <c r="R108" i="3" s="1"/>
  <c r="G109" i="6"/>
  <c r="O109" i="3"/>
  <c r="T110" i="3"/>
  <c r="G110" i="6"/>
  <c r="O110" i="3"/>
  <c r="R110" i="3" s="1"/>
  <c r="O111" i="3"/>
  <c r="O112" i="3"/>
  <c r="C115" i="1" s="1"/>
  <c r="G113" i="6"/>
  <c r="L113" i="6" s="1"/>
  <c r="O113" i="3"/>
  <c r="T113" i="3"/>
  <c r="G114" i="6"/>
  <c r="O114" i="3"/>
  <c r="B115" i="3"/>
  <c r="C115" i="3"/>
  <c r="E115" i="3"/>
  <c r="G115" i="3"/>
  <c r="H115" i="3"/>
  <c r="J115" i="3"/>
  <c r="K115" i="3"/>
  <c r="L115" i="3"/>
  <c r="N115" i="3"/>
  <c r="P115" i="3"/>
  <c r="B116" i="3"/>
  <c r="C116" i="3"/>
  <c r="E116" i="3"/>
  <c r="G116" i="3"/>
  <c r="H116" i="3"/>
  <c r="J116" i="3"/>
  <c r="K116" i="3"/>
  <c r="L116" i="3"/>
  <c r="N116" i="3"/>
  <c r="P116" i="3"/>
  <c r="B117" i="3"/>
  <c r="B7" i="4" s="1"/>
  <c r="C117" i="3"/>
  <c r="C7" i="4" s="1"/>
  <c r="E117" i="3"/>
  <c r="E7" i="4" s="1"/>
  <c r="G117" i="3"/>
  <c r="G7" i="4" s="1"/>
  <c r="H117" i="3"/>
  <c r="H7" i="4" s="1"/>
  <c r="J117" i="3"/>
  <c r="J7" i="4" s="1"/>
  <c r="K117" i="3"/>
  <c r="K7" i="4" s="1"/>
  <c r="L117" i="3"/>
  <c r="L7" i="4" s="1"/>
  <c r="N117" i="3"/>
  <c r="N7" i="4" s="1"/>
  <c r="P117" i="3"/>
  <c r="P7" i="4" s="1"/>
  <c r="O125" i="3"/>
  <c r="C129" i="1" s="1"/>
  <c r="A126" i="3"/>
  <c r="A127" i="3"/>
  <c r="A128" i="3" s="1"/>
  <c r="A129" i="3" s="1"/>
  <c r="A130" i="3" s="1"/>
  <c r="A131" i="3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O126" i="3"/>
  <c r="R126" i="3" s="1"/>
  <c r="O127" i="3"/>
  <c r="G128" i="6"/>
  <c r="G129" i="6"/>
  <c r="L129" i="6" s="1"/>
  <c r="O129" i="3"/>
  <c r="R129" i="3" s="1"/>
  <c r="T130" i="3"/>
  <c r="G130" i="6"/>
  <c r="O130" i="3"/>
  <c r="R130" i="3" s="1"/>
  <c r="G131" i="6"/>
  <c r="O131" i="3"/>
  <c r="C135" i="1" s="1"/>
  <c r="T131" i="3"/>
  <c r="G132" i="6"/>
  <c r="O132" i="3"/>
  <c r="R132" i="3" s="1"/>
  <c r="C136" i="1"/>
  <c r="T132" i="3"/>
  <c r="O133" i="3"/>
  <c r="R133" i="3" s="1"/>
  <c r="O134" i="3"/>
  <c r="R134" i="3" s="1"/>
  <c r="C138" i="1"/>
  <c r="O135" i="3"/>
  <c r="O136" i="3"/>
  <c r="G137" i="6"/>
  <c r="L137" i="6" s="1"/>
  <c r="O137" i="3"/>
  <c r="O138" i="3"/>
  <c r="R138" i="3" s="1"/>
  <c r="T139" i="3"/>
  <c r="G139" i="6"/>
  <c r="O139" i="3"/>
  <c r="G140" i="6"/>
  <c r="O140" i="3"/>
  <c r="O141" i="3"/>
  <c r="R141" i="3" s="1"/>
  <c r="G142" i="6"/>
  <c r="L142" i="6" s="1"/>
  <c r="O142" i="3"/>
  <c r="G143" i="6"/>
  <c r="O143" i="3"/>
  <c r="O144" i="3"/>
  <c r="G145" i="6"/>
  <c r="C149" i="1"/>
  <c r="G146" i="6"/>
  <c r="L146" i="6" s="1"/>
  <c r="O146" i="3"/>
  <c r="C150" i="1" s="1"/>
  <c r="G147" i="6"/>
  <c r="L147" i="6" s="1"/>
  <c r="O147" i="3"/>
  <c r="C151" i="1" s="1"/>
  <c r="G148" i="6"/>
  <c r="O148" i="3"/>
  <c r="R148" i="3" s="1"/>
  <c r="T148" i="3"/>
  <c r="G149" i="6"/>
  <c r="O149" i="3"/>
  <c r="R149" i="3" s="1"/>
  <c r="T150" i="3"/>
  <c r="O150" i="3"/>
  <c r="G151" i="6"/>
  <c r="O151" i="3"/>
  <c r="C155" i="1"/>
  <c r="G152" i="6"/>
  <c r="O152" i="3"/>
  <c r="G153" i="6"/>
  <c r="L153" i="6" s="1"/>
  <c r="O153" i="3"/>
  <c r="R153" i="3" s="1"/>
  <c r="O154" i="3"/>
  <c r="B155" i="3"/>
  <c r="C155" i="3"/>
  <c r="E155" i="3"/>
  <c r="G155" i="3"/>
  <c r="H155" i="3"/>
  <c r="J155" i="3"/>
  <c r="K155" i="3"/>
  <c r="L155" i="3"/>
  <c r="N155" i="3"/>
  <c r="P155" i="3"/>
  <c r="B156" i="3"/>
  <c r="C156" i="3"/>
  <c r="E156" i="3"/>
  <c r="G156" i="3"/>
  <c r="H156" i="3"/>
  <c r="J156" i="3"/>
  <c r="K156" i="3"/>
  <c r="L156" i="3"/>
  <c r="N156" i="3"/>
  <c r="P156" i="3"/>
  <c r="B157" i="3"/>
  <c r="B8" i="4" s="1"/>
  <c r="C157" i="3"/>
  <c r="C8" i="4" s="1"/>
  <c r="E157" i="3"/>
  <c r="E8" i="4" s="1"/>
  <c r="G157" i="3"/>
  <c r="G8" i="4" s="1"/>
  <c r="H157" i="3"/>
  <c r="H8" i="4" s="1"/>
  <c r="J157" i="3"/>
  <c r="J8" i="4" s="1"/>
  <c r="K157" i="3"/>
  <c r="K8" i="4" s="1"/>
  <c r="L157" i="3"/>
  <c r="L8" i="4" s="1"/>
  <c r="N157" i="3"/>
  <c r="N8" i="4" s="1"/>
  <c r="P157" i="3"/>
  <c r="P8" i="4" s="1"/>
  <c r="G165" i="6"/>
  <c r="O165" i="3"/>
  <c r="C170" i="1"/>
  <c r="A166" i="3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O166" i="3"/>
  <c r="R166" i="3" s="1"/>
  <c r="G167" i="6"/>
  <c r="O167" i="3"/>
  <c r="C172" i="1" s="1"/>
  <c r="O168" i="3"/>
  <c r="G169" i="6"/>
  <c r="O169" i="3"/>
  <c r="G170" i="6"/>
  <c r="O170" i="3"/>
  <c r="O171" i="3"/>
  <c r="G172" i="6"/>
  <c r="O172" i="3"/>
  <c r="T172" i="3"/>
  <c r="O173" i="3"/>
  <c r="O174" i="3"/>
  <c r="R174" i="3" s="1"/>
  <c r="G175" i="6"/>
  <c r="L175" i="6" s="1"/>
  <c r="O175" i="3"/>
  <c r="C180" i="1"/>
  <c r="G176" i="6"/>
  <c r="L176" i="6" s="1"/>
  <c r="O176" i="3"/>
  <c r="R176" i="3" s="1"/>
  <c r="T177" i="3"/>
  <c r="G177" i="6"/>
  <c r="L177" i="6" s="1"/>
  <c r="O177" i="3"/>
  <c r="G178" i="6"/>
  <c r="O178" i="3"/>
  <c r="R178" i="3" s="1"/>
  <c r="G179" i="6"/>
  <c r="L179" i="6" s="1"/>
  <c r="O179" i="3"/>
  <c r="T179" i="3"/>
  <c r="G180" i="6"/>
  <c r="O180" i="3"/>
  <c r="R180" i="3" s="1"/>
  <c r="G181" i="6"/>
  <c r="O181" i="3"/>
  <c r="R181" i="3" s="1"/>
  <c r="O182" i="3"/>
  <c r="R182" i="3" s="1"/>
  <c r="G183" i="6"/>
  <c r="L183" i="6" s="1"/>
  <c r="O183" i="3"/>
  <c r="O184" i="3"/>
  <c r="R184" i="3" s="1"/>
  <c r="G185" i="6"/>
  <c r="O185" i="3"/>
  <c r="G186" i="6"/>
  <c r="O186" i="3"/>
  <c r="R186" i="3" s="1"/>
  <c r="T186" i="3"/>
  <c r="G187" i="6"/>
  <c r="L187" i="6" s="1"/>
  <c r="O187" i="3"/>
  <c r="R187" i="3" s="1"/>
  <c r="G188" i="6"/>
  <c r="O188" i="3"/>
  <c r="R188" i="3" s="1"/>
  <c r="O189" i="3"/>
  <c r="R189" i="3" s="1"/>
  <c r="O190" i="3"/>
  <c r="G191" i="6"/>
  <c r="O191" i="3"/>
  <c r="O192" i="3"/>
  <c r="R192" i="3" s="1"/>
  <c r="G193" i="6"/>
  <c r="O193" i="3"/>
  <c r="G194" i="6"/>
  <c r="O194" i="3"/>
  <c r="R194" i="3" s="1"/>
  <c r="G195" i="6"/>
  <c r="L195" i="6" s="1"/>
  <c r="O195" i="3"/>
  <c r="R195" i="3" s="1"/>
  <c r="T195" i="3"/>
  <c r="B196" i="3"/>
  <c r="C196" i="3"/>
  <c r="E196" i="3"/>
  <c r="G196" i="3"/>
  <c r="H196" i="3"/>
  <c r="J196" i="3"/>
  <c r="K196" i="3"/>
  <c r="L196" i="3"/>
  <c r="N196" i="3"/>
  <c r="P196" i="3"/>
  <c r="B197" i="3"/>
  <c r="C197" i="3"/>
  <c r="E197" i="3"/>
  <c r="G197" i="3"/>
  <c r="H197" i="3"/>
  <c r="J197" i="3"/>
  <c r="K197" i="3"/>
  <c r="L197" i="3"/>
  <c r="N197" i="3"/>
  <c r="P197" i="3"/>
  <c r="B198" i="3"/>
  <c r="B9" i="4" s="1"/>
  <c r="C198" i="3"/>
  <c r="C9" i="4" s="1"/>
  <c r="E198" i="3"/>
  <c r="E9" i="4" s="1"/>
  <c r="G198" i="3"/>
  <c r="G9" i="4" s="1"/>
  <c r="H198" i="3"/>
  <c r="H9" i="4" s="1"/>
  <c r="J198" i="3"/>
  <c r="J9" i="4" s="1"/>
  <c r="K198" i="3"/>
  <c r="K9" i="4" s="1"/>
  <c r="L198" i="3"/>
  <c r="L9" i="4" s="1"/>
  <c r="N198" i="3"/>
  <c r="N9" i="4" s="1"/>
  <c r="P198" i="3"/>
  <c r="P9" i="4" s="1"/>
  <c r="O206" i="3"/>
  <c r="C212" i="1" s="1"/>
  <c r="A207" i="3"/>
  <c r="A208" i="3"/>
  <c r="A209" i="3" s="1"/>
  <c r="A210" i="3" s="1"/>
  <c r="A211" i="3" s="1"/>
  <c r="A212" i="3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G207" i="6"/>
  <c r="O207" i="3"/>
  <c r="R207" i="3" s="1"/>
  <c r="T208" i="3"/>
  <c r="O208" i="3"/>
  <c r="G209" i="6"/>
  <c r="O209" i="3"/>
  <c r="G210" i="6"/>
  <c r="O210" i="3"/>
  <c r="G211" i="6"/>
  <c r="L211" i="6" s="1"/>
  <c r="O211" i="3"/>
  <c r="R211" i="3" s="1"/>
  <c r="G212" i="6"/>
  <c r="O212" i="3"/>
  <c r="T213" i="3"/>
  <c r="G213" i="6"/>
  <c r="O213" i="3"/>
  <c r="O214" i="3"/>
  <c r="C220" i="1" s="1"/>
  <c r="G215" i="6"/>
  <c r="O215" i="3"/>
  <c r="R215" i="3" s="1"/>
  <c r="O216" i="3"/>
  <c r="G217" i="6"/>
  <c r="O217" i="3"/>
  <c r="R217" i="3" s="1"/>
  <c r="T218" i="3"/>
  <c r="O218" i="3"/>
  <c r="R218" i="3" s="1"/>
  <c r="O219" i="3"/>
  <c r="R219" i="3" s="1"/>
  <c r="O220" i="3"/>
  <c r="O221" i="3"/>
  <c r="C227" i="1" s="1"/>
  <c r="O222" i="3"/>
  <c r="G223" i="6"/>
  <c r="O223" i="3"/>
  <c r="O224" i="3"/>
  <c r="C230" i="1" s="1"/>
  <c r="O225" i="3"/>
  <c r="G226" i="6"/>
  <c r="O226" i="3"/>
  <c r="R226" i="3" s="1"/>
  <c r="G227" i="6"/>
  <c r="L227" i="6" s="1"/>
  <c r="O227" i="3"/>
  <c r="R227" i="3" s="1"/>
  <c r="G228" i="6"/>
  <c r="O228" i="3"/>
  <c r="O229" i="3"/>
  <c r="R229" i="3" s="1"/>
  <c r="T229" i="3"/>
  <c r="O230" i="3"/>
  <c r="C236" i="1" s="1"/>
  <c r="O231" i="3"/>
  <c r="O232" i="3"/>
  <c r="O233" i="3"/>
  <c r="G234" i="6"/>
  <c r="O234" i="3"/>
  <c r="R234" i="3" s="1"/>
  <c r="C240" i="1"/>
  <c r="G235" i="6"/>
  <c r="O235" i="3"/>
  <c r="B236" i="3"/>
  <c r="C236" i="3"/>
  <c r="E236" i="3"/>
  <c r="G236" i="3"/>
  <c r="H236" i="3"/>
  <c r="J236" i="3"/>
  <c r="K236" i="3"/>
  <c r="L236" i="3"/>
  <c r="P236" i="3"/>
  <c r="B237" i="3"/>
  <c r="C237" i="3"/>
  <c r="E237" i="3"/>
  <c r="G237" i="3"/>
  <c r="H237" i="3"/>
  <c r="J237" i="3"/>
  <c r="K237" i="3"/>
  <c r="L237" i="3"/>
  <c r="P237" i="3"/>
  <c r="B238" i="3"/>
  <c r="B10" i="4" s="1"/>
  <c r="C238" i="3"/>
  <c r="C10" i="4" s="1"/>
  <c r="E238" i="3"/>
  <c r="E10" i="4" s="1"/>
  <c r="G238" i="3"/>
  <c r="G10" i="4" s="1"/>
  <c r="H238" i="3"/>
  <c r="H10" i="4" s="1"/>
  <c r="J238" i="3"/>
  <c r="J10" i="4" s="1"/>
  <c r="K238" i="3"/>
  <c r="K10" i="4" s="1"/>
  <c r="L238" i="3"/>
  <c r="L10" i="4" s="1"/>
  <c r="P238" i="3"/>
  <c r="P10" i="4" s="1"/>
  <c r="O246" i="3"/>
  <c r="C253" i="1"/>
  <c r="A247" i="3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G247" i="6"/>
  <c r="L247" i="6" s="1"/>
  <c r="O247" i="3"/>
  <c r="R247" i="3" s="1"/>
  <c r="O248" i="3"/>
  <c r="T249" i="3"/>
  <c r="O249" i="3"/>
  <c r="O250" i="3"/>
  <c r="G251" i="6"/>
  <c r="L251" i="6" s="1"/>
  <c r="O251" i="3"/>
  <c r="O252" i="3"/>
  <c r="T253" i="3"/>
  <c r="G253" i="6"/>
  <c r="O253" i="3"/>
  <c r="R253" i="3" s="1"/>
  <c r="G254" i="6"/>
  <c r="O254" i="3"/>
  <c r="R254" i="3" s="1"/>
  <c r="G255" i="6"/>
  <c r="L255" i="6" s="1"/>
  <c r="O255" i="3"/>
  <c r="R255" i="3" s="1"/>
  <c r="O256" i="3"/>
  <c r="R256" i="3" s="1"/>
  <c r="O257" i="3"/>
  <c r="O258" i="3"/>
  <c r="R258" i="3" s="1"/>
  <c r="G259" i="6"/>
  <c r="L259" i="6" s="1"/>
  <c r="O259" i="3"/>
  <c r="G260" i="6"/>
  <c r="O260" i="3"/>
  <c r="R260" i="3" s="1"/>
  <c r="O261" i="3"/>
  <c r="R261" i="3" s="1"/>
  <c r="T262" i="3"/>
  <c r="G262" i="6"/>
  <c r="O262" i="3"/>
  <c r="R262" i="3" s="1"/>
  <c r="G263" i="6"/>
  <c r="L263" i="6" s="1"/>
  <c r="O263" i="3"/>
  <c r="O264" i="3"/>
  <c r="G265" i="6"/>
  <c r="O265" i="3"/>
  <c r="T265" i="3"/>
  <c r="O266" i="3"/>
  <c r="R266" i="3" s="1"/>
  <c r="G267" i="6"/>
  <c r="L267" i="6" s="1"/>
  <c r="O267" i="3"/>
  <c r="G268" i="6"/>
  <c r="O268" i="3"/>
  <c r="R268" i="3" s="1"/>
  <c r="G269" i="6"/>
  <c r="L269" i="6" s="1"/>
  <c r="O269" i="3"/>
  <c r="R269" i="3" s="1"/>
  <c r="O270" i="3"/>
  <c r="R270" i="3" s="1"/>
  <c r="T270" i="3"/>
  <c r="O271" i="3"/>
  <c r="R271" i="3" s="1"/>
  <c r="O272" i="3"/>
  <c r="R272" i="3" s="1"/>
  <c r="G273" i="6"/>
  <c r="L273" i="6" s="1"/>
  <c r="O273" i="3"/>
  <c r="R273" i="3" s="1"/>
  <c r="O274" i="3"/>
  <c r="G275" i="6"/>
  <c r="L275" i="6" s="1"/>
  <c r="O275" i="3"/>
  <c r="G276" i="6"/>
  <c r="O276" i="3"/>
  <c r="R276" i="3" s="1"/>
  <c r="B277" i="3"/>
  <c r="C277" i="3"/>
  <c r="E277" i="3"/>
  <c r="G277" i="3"/>
  <c r="H277" i="3"/>
  <c r="J277" i="3"/>
  <c r="K277" i="3"/>
  <c r="L277" i="3"/>
  <c r="N277" i="3"/>
  <c r="P277" i="3"/>
  <c r="B278" i="3"/>
  <c r="C278" i="3"/>
  <c r="E278" i="3"/>
  <c r="G278" i="3"/>
  <c r="H278" i="3"/>
  <c r="J278" i="3"/>
  <c r="K278" i="3"/>
  <c r="L278" i="3"/>
  <c r="N278" i="3"/>
  <c r="P278" i="3"/>
  <c r="B279" i="3"/>
  <c r="B11" i="4" s="1"/>
  <c r="C279" i="3"/>
  <c r="C11" i="4" s="1"/>
  <c r="E279" i="3"/>
  <c r="E11" i="4" s="1"/>
  <c r="G279" i="3"/>
  <c r="G11" i="4" s="1"/>
  <c r="H279" i="3"/>
  <c r="H11" i="4" s="1"/>
  <c r="J279" i="3"/>
  <c r="J11" i="4" s="1"/>
  <c r="K279" i="3"/>
  <c r="K11" i="4" s="1"/>
  <c r="L279" i="3"/>
  <c r="L11" i="4" s="1"/>
  <c r="N279" i="3"/>
  <c r="N11" i="4" s="1"/>
  <c r="P279" i="3"/>
  <c r="P11" i="4" s="1"/>
  <c r="G287" i="6"/>
  <c r="O287" i="3"/>
  <c r="C295" i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O288" i="3"/>
  <c r="O289" i="3"/>
  <c r="R289" i="3" s="1"/>
  <c r="G290" i="6"/>
  <c r="O290" i="3"/>
  <c r="G291" i="6"/>
  <c r="O291" i="3"/>
  <c r="G292" i="6"/>
  <c r="O292" i="3"/>
  <c r="R292" i="3" s="1"/>
  <c r="G293" i="6"/>
  <c r="O293" i="3"/>
  <c r="R293" i="3" s="1"/>
  <c r="G294" i="6"/>
  <c r="O294" i="3"/>
  <c r="R294" i="3" s="1"/>
  <c r="O295" i="3"/>
  <c r="R295" i="3" s="1"/>
  <c r="O296" i="3"/>
  <c r="R296" i="3" s="1"/>
  <c r="O297" i="3"/>
  <c r="T298" i="3"/>
  <c r="G298" i="6"/>
  <c r="O298" i="3"/>
  <c r="G299" i="6"/>
  <c r="O299" i="3"/>
  <c r="R299" i="3" s="1"/>
  <c r="C307" i="1"/>
  <c r="T299" i="3"/>
  <c r="G300" i="6"/>
  <c r="O300" i="3"/>
  <c r="C308" i="1"/>
  <c r="T301" i="3"/>
  <c r="G301" i="6"/>
  <c r="O301" i="3"/>
  <c r="R301" i="3" s="1"/>
  <c r="G302" i="6"/>
  <c r="L302" i="6" s="1"/>
  <c r="O302" i="3"/>
  <c r="R302" i="3" s="1"/>
  <c r="O303" i="3"/>
  <c r="C311" i="1"/>
  <c r="O304" i="3"/>
  <c r="O305" i="3"/>
  <c r="R305" i="3" s="1"/>
  <c r="G306" i="6"/>
  <c r="L306" i="6" s="1"/>
  <c r="O306" i="3"/>
  <c r="T306" i="3"/>
  <c r="G307" i="6"/>
  <c r="O307" i="3"/>
  <c r="T307" i="3"/>
  <c r="O308" i="3"/>
  <c r="C316" i="1" s="1"/>
  <c r="G309" i="6"/>
  <c r="O309" i="3"/>
  <c r="R309" i="3" s="1"/>
  <c r="T309" i="3"/>
  <c r="G310" i="6"/>
  <c r="L310" i="6" s="1"/>
  <c r="O310" i="3"/>
  <c r="R310" i="3" s="1"/>
  <c r="O311" i="3"/>
  <c r="R311" i="3" s="1"/>
  <c r="G314" i="6"/>
  <c r="G315" i="6"/>
  <c r="G316" i="6"/>
  <c r="G317" i="6"/>
  <c r="O317" i="3"/>
  <c r="T317" i="3"/>
  <c r="B318" i="3"/>
  <c r="C318" i="3"/>
  <c r="E318" i="3"/>
  <c r="G318" i="3"/>
  <c r="H318" i="3"/>
  <c r="J318" i="3"/>
  <c r="K318" i="3"/>
  <c r="L318" i="3"/>
  <c r="N318" i="3"/>
  <c r="P318" i="3"/>
  <c r="Q318" i="3"/>
  <c r="B319" i="3"/>
  <c r="C319" i="3"/>
  <c r="E319" i="3"/>
  <c r="G319" i="3"/>
  <c r="H319" i="3"/>
  <c r="J319" i="3"/>
  <c r="K319" i="3"/>
  <c r="L319" i="3"/>
  <c r="N319" i="3"/>
  <c r="P319" i="3"/>
  <c r="B320" i="3"/>
  <c r="B12" i="4" s="1"/>
  <c r="C320" i="3"/>
  <c r="C12" i="4" s="1"/>
  <c r="E320" i="3"/>
  <c r="E12" i="4" s="1"/>
  <c r="G320" i="3"/>
  <c r="G12" i="4" s="1"/>
  <c r="H320" i="3"/>
  <c r="H12" i="4" s="1"/>
  <c r="J320" i="3"/>
  <c r="J12" i="4" s="1"/>
  <c r="K320" i="3"/>
  <c r="K12" i="4" s="1"/>
  <c r="L320" i="3"/>
  <c r="L12" i="4" s="1"/>
  <c r="N320" i="3"/>
  <c r="N12" i="4" s="1"/>
  <c r="P320" i="3"/>
  <c r="P12" i="4" s="1"/>
  <c r="O328" i="3"/>
  <c r="A329" i="3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O329" i="3"/>
  <c r="G330" i="6"/>
  <c r="O330" i="3"/>
  <c r="G331" i="6"/>
  <c r="L331" i="6" s="1"/>
  <c r="O331" i="3"/>
  <c r="R331" i="3" s="1"/>
  <c r="T331" i="3"/>
  <c r="G332" i="6"/>
  <c r="O332" i="3"/>
  <c r="G333" i="6"/>
  <c r="O333" i="3"/>
  <c r="R333" i="3" s="1"/>
  <c r="T333" i="3"/>
  <c r="O334" i="3"/>
  <c r="O335" i="3"/>
  <c r="G337" i="6"/>
  <c r="O337" i="3"/>
  <c r="O338" i="3"/>
  <c r="G339" i="6"/>
  <c r="O339" i="3"/>
  <c r="G340" i="6"/>
  <c r="O340" i="3"/>
  <c r="R340" i="3" s="1"/>
  <c r="T341" i="3"/>
  <c r="O341" i="3"/>
  <c r="R341" i="3" s="1"/>
  <c r="O342" i="3"/>
  <c r="R342" i="3" s="1"/>
  <c r="T343" i="3"/>
  <c r="O343" i="3"/>
  <c r="O344" i="3"/>
  <c r="R344" i="3" s="1"/>
  <c r="G345" i="6"/>
  <c r="L345" i="6" s="1"/>
  <c r="O345" i="3"/>
  <c r="C354" i="1"/>
  <c r="O346" i="3"/>
  <c r="G347" i="6"/>
  <c r="O347" i="3"/>
  <c r="T347" i="3"/>
  <c r="G348" i="6"/>
  <c r="O348" i="3"/>
  <c r="G349" i="6"/>
  <c r="O349" i="3"/>
  <c r="O350" i="3"/>
  <c r="G351" i="6"/>
  <c r="O351" i="3"/>
  <c r="R351" i="3" s="1"/>
  <c r="O352" i="3"/>
  <c r="G353" i="6"/>
  <c r="O353" i="3"/>
  <c r="R353" i="3" s="1"/>
  <c r="G354" i="6"/>
  <c r="O354" i="3"/>
  <c r="T355" i="3"/>
  <c r="G355" i="6"/>
  <c r="O355" i="3"/>
  <c r="G356" i="6"/>
  <c r="L356" i="6" s="1"/>
  <c r="O356" i="3"/>
  <c r="T357" i="3"/>
  <c r="O357" i="3"/>
  <c r="R357" i="3" s="1"/>
  <c r="B358" i="3"/>
  <c r="C358" i="3"/>
  <c r="E358" i="3"/>
  <c r="G358" i="3"/>
  <c r="H358" i="3"/>
  <c r="J358" i="3"/>
  <c r="K358" i="3"/>
  <c r="L358" i="3"/>
  <c r="N358" i="3"/>
  <c r="P358" i="3"/>
  <c r="B359" i="3"/>
  <c r="C359" i="3"/>
  <c r="E359" i="3"/>
  <c r="G359" i="3"/>
  <c r="H359" i="3"/>
  <c r="J359" i="3"/>
  <c r="K359" i="3"/>
  <c r="L359" i="3"/>
  <c r="N359" i="3"/>
  <c r="P359" i="3"/>
  <c r="B360" i="3"/>
  <c r="B13" i="4" s="1"/>
  <c r="C360" i="3"/>
  <c r="C13" i="4" s="1"/>
  <c r="J360" i="3"/>
  <c r="J13" i="4" s="1"/>
  <c r="K360" i="3"/>
  <c r="K13" i="4" s="1"/>
  <c r="L360" i="3"/>
  <c r="L13" i="4" s="1"/>
  <c r="N360" i="3"/>
  <c r="N13" i="4" s="1"/>
  <c r="P360" i="3"/>
  <c r="P13" i="4" s="1"/>
  <c r="G368" i="6"/>
  <c r="O368" i="3"/>
  <c r="R368" i="3" s="1"/>
  <c r="A369" i="3"/>
  <c r="A370" i="3" s="1"/>
  <c r="A371" i="3" s="1"/>
  <c r="A372" i="3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O369" i="3"/>
  <c r="R369" i="3" s="1"/>
  <c r="C379" i="1"/>
  <c r="T370" i="3"/>
  <c r="O370" i="3"/>
  <c r="T371" i="3"/>
  <c r="O371" i="3"/>
  <c r="G372" i="6"/>
  <c r="O372" i="3"/>
  <c r="R372" i="3" s="1"/>
  <c r="G373" i="6"/>
  <c r="L373" i="6" s="1"/>
  <c r="O373" i="3"/>
  <c r="R373" i="3" s="1"/>
  <c r="T373" i="3"/>
  <c r="O374" i="3"/>
  <c r="O375" i="3"/>
  <c r="T375" i="3"/>
  <c r="O376" i="3"/>
  <c r="O377" i="3"/>
  <c r="G378" i="6"/>
  <c r="L378" i="6" s="1"/>
  <c r="O378" i="3"/>
  <c r="C388" i="1"/>
  <c r="O379" i="3"/>
  <c r="R379" i="3" s="1"/>
  <c r="T380" i="3"/>
  <c r="O380" i="3"/>
  <c r="R380" i="3" s="1"/>
  <c r="G381" i="6"/>
  <c r="O381" i="3"/>
  <c r="R381" i="3" s="1"/>
  <c r="O382" i="3"/>
  <c r="O383" i="3"/>
  <c r="O384" i="3"/>
  <c r="R384" i="3" s="1"/>
  <c r="O385" i="3"/>
  <c r="R385" i="3" s="1"/>
  <c r="C395" i="1"/>
  <c r="G386" i="6"/>
  <c r="L386" i="6" s="1"/>
  <c r="O386" i="3"/>
  <c r="R386" i="3" s="1"/>
  <c r="O387" i="3"/>
  <c r="R387" i="3" s="1"/>
  <c r="T388" i="3"/>
  <c r="O388" i="3"/>
  <c r="R388" i="3" s="1"/>
  <c r="O389" i="3"/>
  <c r="R389" i="3" s="1"/>
  <c r="C399" i="1"/>
  <c r="G390" i="6"/>
  <c r="L390" i="6" s="1"/>
  <c r="O390" i="3"/>
  <c r="R390" i="3" s="1"/>
  <c r="O391" i="3"/>
  <c r="G392" i="6"/>
  <c r="O392" i="3"/>
  <c r="R392" i="3" s="1"/>
  <c r="T393" i="3"/>
  <c r="G393" i="6"/>
  <c r="O393" i="3"/>
  <c r="R393" i="3" s="1"/>
  <c r="O394" i="3"/>
  <c r="G395" i="6"/>
  <c r="O395" i="3"/>
  <c r="R395" i="3" s="1"/>
  <c r="T396" i="3"/>
  <c r="O396" i="3"/>
  <c r="R396" i="3" s="1"/>
  <c r="O397" i="3"/>
  <c r="R397" i="3" s="1"/>
  <c r="T398" i="3"/>
  <c r="O398" i="3"/>
  <c r="B399" i="3"/>
  <c r="C399" i="3"/>
  <c r="E399" i="3"/>
  <c r="G399" i="3"/>
  <c r="H399" i="3"/>
  <c r="J399" i="3"/>
  <c r="K399" i="3"/>
  <c r="L399" i="3"/>
  <c r="P399" i="3"/>
  <c r="B400" i="3"/>
  <c r="C400" i="3"/>
  <c r="E400" i="3"/>
  <c r="G400" i="3"/>
  <c r="H400" i="3"/>
  <c r="J400" i="3"/>
  <c r="K400" i="3"/>
  <c r="L400" i="3"/>
  <c r="N400" i="3"/>
  <c r="P400" i="3"/>
  <c r="B401" i="3"/>
  <c r="B14" i="4" s="1"/>
  <c r="C401" i="3"/>
  <c r="C14" i="4" s="1"/>
  <c r="E401" i="3"/>
  <c r="E14" i="4" s="1"/>
  <c r="G401" i="3"/>
  <c r="G14" i="4" s="1"/>
  <c r="H401" i="3"/>
  <c r="H14" i="4" s="1"/>
  <c r="J401" i="3"/>
  <c r="J14" i="4" s="1"/>
  <c r="K401" i="3"/>
  <c r="K14" i="4" s="1"/>
  <c r="L401" i="3"/>
  <c r="L14" i="4" s="1"/>
  <c r="N401" i="3"/>
  <c r="N14" i="4" s="1"/>
  <c r="P401" i="3"/>
  <c r="P14" i="4" s="1"/>
  <c r="O409" i="3"/>
  <c r="R409" i="3" s="1"/>
  <c r="A410" i="3"/>
  <c r="A411" i="3" s="1"/>
  <c r="A412" i="3" s="1"/>
  <c r="A413" i="3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O410" i="3"/>
  <c r="C421" i="1"/>
  <c r="O411" i="3"/>
  <c r="C422" i="1"/>
  <c r="R412" i="3"/>
  <c r="O413" i="3"/>
  <c r="R413" i="3" s="1"/>
  <c r="O414" i="3"/>
  <c r="R414" i="3" s="1"/>
  <c r="T415" i="3"/>
  <c r="O415" i="3"/>
  <c r="R415" i="3" s="1"/>
  <c r="O416" i="3"/>
  <c r="R416" i="3" s="1"/>
  <c r="T416" i="3"/>
  <c r="O417" i="3"/>
  <c r="R417" i="3" s="1"/>
  <c r="T418" i="3"/>
  <c r="O418" i="3"/>
  <c r="O419" i="3"/>
  <c r="R419" i="3" s="1"/>
  <c r="O420" i="3"/>
  <c r="T421" i="3"/>
  <c r="O421" i="3"/>
  <c r="T422" i="3"/>
  <c r="O422" i="3"/>
  <c r="R422" i="3" s="1"/>
  <c r="C433" i="1"/>
  <c r="T423" i="3"/>
  <c r="O423" i="3"/>
  <c r="R423" i="3" s="1"/>
  <c r="T424" i="3"/>
  <c r="O424" i="3"/>
  <c r="R424" i="3" s="1"/>
  <c r="O425" i="3"/>
  <c r="R425" i="3" s="1"/>
  <c r="T426" i="3"/>
  <c r="O426" i="3"/>
  <c r="R426" i="3" s="1"/>
  <c r="C437" i="1"/>
  <c r="O427" i="3"/>
  <c r="R427" i="3" s="1"/>
  <c r="C438" i="1"/>
  <c r="O428" i="3"/>
  <c r="R428" i="3" s="1"/>
  <c r="O429" i="3"/>
  <c r="R429" i="3" s="1"/>
  <c r="T430" i="3"/>
  <c r="O430" i="3"/>
  <c r="R430" i="3" s="1"/>
  <c r="T431" i="3"/>
  <c r="O431" i="3"/>
  <c r="R431" i="3" s="1"/>
  <c r="T432" i="3"/>
  <c r="O432" i="3"/>
  <c r="O433" i="3"/>
  <c r="T434" i="3"/>
  <c r="O434" i="3"/>
  <c r="R434" i="3" s="1"/>
  <c r="C445" i="1"/>
  <c r="O435" i="3"/>
  <c r="R435" i="3" s="1"/>
  <c r="O436" i="3"/>
  <c r="R436" i="3" s="1"/>
  <c r="T436" i="3"/>
  <c r="O437" i="3"/>
  <c r="R437" i="3" s="1"/>
  <c r="O438" i="3"/>
  <c r="R438" i="3" s="1"/>
  <c r="B439" i="3"/>
  <c r="C439" i="3"/>
  <c r="E439" i="3"/>
  <c r="G439" i="3"/>
  <c r="H439" i="3"/>
  <c r="J439" i="3"/>
  <c r="K439" i="3"/>
  <c r="L439" i="3"/>
  <c r="N439" i="3"/>
  <c r="P439" i="3"/>
  <c r="B440" i="3"/>
  <c r="C440" i="3"/>
  <c r="E440" i="3"/>
  <c r="G440" i="3"/>
  <c r="H440" i="3"/>
  <c r="J440" i="3"/>
  <c r="K440" i="3"/>
  <c r="L440" i="3"/>
  <c r="N440" i="3"/>
  <c r="P440" i="3"/>
  <c r="B441" i="3"/>
  <c r="B15" i="4" s="1"/>
  <c r="C441" i="3"/>
  <c r="C15" i="4" s="1"/>
  <c r="E441" i="3"/>
  <c r="E15" i="4" s="1"/>
  <c r="G441" i="3"/>
  <c r="G15" i="4" s="1"/>
  <c r="H441" i="3"/>
  <c r="H15" i="4" s="1"/>
  <c r="J441" i="3"/>
  <c r="J15" i="4" s="1"/>
  <c r="K441" i="3"/>
  <c r="K15" i="4" s="1"/>
  <c r="L441" i="3"/>
  <c r="L15" i="4" s="1"/>
  <c r="N441" i="3"/>
  <c r="N15" i="4" s="1"/>
  <c r="P441" i="3"/>
  <c r="P15" i="4" s="1"/>
  <c r="T449" i="3"/>
  <c r="G449" i="6"/>
  <c r="A450" i="3"/>
  <c r="A451" i="3"/>
  <c r="A452" i="3"/>
  <c r="A453" i="3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T450" i="3"/>
  <c r="T451" i="3"/>
  <c r="G451" i="6"/>
  <c r="T452" i="3"/>
  <c r="G454" i="6"/>
  <c r="L454" i="6" s="1"/>
  <c r="T454" i="3"/>
  <c r="T456" i="3"/>
  <c r="G456" i="6"/>
  <c r="T458" i="3"/>
  <c r="G459" i="6"/>
  <c r="T460" i="3"/>
  <c r="G460" i="6"/>
  <c r="T462" i="3"/>
  <c r="T463" i="3"/>
  <c r="C475" i="1"/>
  <c r="G464" i="6"/>
  <c r="T464" i="3"/>
  <c r="C477" i="1"/>
  <c r="G466" i="6"/>
  <c r="T467" i="3"/>
  <c r="G468" i="6"/>
  <c r="T469" i="3"/>
  <c r="G469" i="6"/>
  <c r="L469" i="6" s="1"/>
  <c r="T470" i="3"/>
  <c r="T471" i="3"/>
  <c r="T472" i="3"/>
  <c r="T473" i="3"/>
  <c r="G474" i="6"/>
  <c r="L474" i="6" s="1"/>
  <c r="T474" i="3"/>
  <c r="G475" i="6"/>
  <c r="T476" i="3"/>
  <c r="G476" i="6"/>
  <c r="T477" i="3"/>
  <c r="T478" i="3"/>
  <c r="T479" i="3"/>
  <c r="G479" i="6"/>
  <c r="L479" i="6" s="1"/>
  <c r="B480" i="3"/>
  <c r="C480" i="3"/>
  <c r="E480" i="3"/>
  <c r="G480" i="3"/>
  <c r="H480" i="3"/>
  <c r="J480" i="3"/>
  <c r="K480" i="3"/>
  <c r="L480" i="3"/>
  <c r="N480" i="3"/>
  <c r="P480" i="3"/>
  <c r="Q480" i="3"/>
  <c r="B481" i="3"/>
  <c r="C481" i="3"/>
  <c r="E481" i="3"/>
  <c r="G481" i="3"/>
  <c r="H481" i="3"/>
  <c r="J481" i="3"/>
  <c r="K481" i="3"/>
  <c r="L481" i="3"/>
  <c r="N481" i="3"/>
  <c r="P481" i="3"/>
  <c r="Q481" i="3"/>
  <c r="B482" i="3"/>
  <c r="B16" i="4" s="1"/>
  <c r="C482" i="3"/>
  <c r="C16" i="4" s="1"/>
  <c r="E482" i="3"/>
  <c r="E16" i="4" s="1"/>
  <c r="G482" i="3"/>
  <c r="G16" i="4" s="1"/>
  <c r="H482" i="3"/>
  <c r="H16" i="4" s="1"/>
  <c r="J482" i="3"/>
  <c r="J16" i="4" s="1"/>
  <c r="K482" i="3"/>
  <c r="K16" i="4" s="1"/>
  <c r="L482" i="3"/>
  <c r="L16" i="4" s="1"/>
  <c r="N482" i="3"/>
  <c r="N16" i="4" s="1"/>
  <c r="P482" i="3"/>
  <c r="P16" i="4" s="1"/>
  <c r="Q482" i="3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37" i="1"/>
  <c r="F37" i="1"/>
  <c r="G37" i="1"/>
  <c r="I37" i="1"/>
  <c r="D38" i="1"/>
  <c r="F38" i="1"/>
  <c r="G38" i="1"/>
  <c r="I38" i="1"/>
  <c r="D39" i="1"/>
  <c r="D6" i="2" s="1"/>
  <c r="F39" i="1"/>
  <c r="G39" i="1"/>
  <c r="F6" i="2" s="1"/>
  <c r="I39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D76" i="1"/>
  <c r="F76" i="1"/>
  <c r="G76" i="1"/>
  <c r="I76" i="1"/>
  <c r="D77" i="1"/>
  <c r="F77" i="1"/>
  <c r="G77" i="1"/>
  <c r="I77" i="1"/>
  <c r="D78" i="1"/>
  <c r="D7" i="2" s="1"/>
  <c r="F78" i="1"/>
  <c r="G78" i="1"/>
  <c r="F7" i="2" s="1"/>
  <c r="I78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D118" i="1"/>
  <c r="F118" i="1"/>
  <c r="G118" i="1"/>
  <c r="I118" i="1"/>
  <c r="D119" i="1"/>
  <c r="F119" i="1"/>
  <c r="G119" i="1"/>
  <c r="I119" i="1"/>
  <c r="D120" i="1"/>
  <c r="D8" i="2" s="1"/>
  <c r="F120" i="1"/>
  <c r="G120" i="1"/>
  <c r="F8" i="2" s="1"/>
  <c r="I120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D159" i="1"/>
  <c r="F159" i="1"/>
  <c r="G159" i="1"/>
  <c r="I159" i="1"/>
  <c r="D160" i="1"/>
  <c r="F160" i="1"/>
  <c r="G160" i="1"/>
  <c r="I160" i="1"/>
  <c r="D161" i="1"/>
  <c r="D9" i="2" s="1"/>
  <c r="F161" i="1"/>
  <c r="G161" i="1"/>
  <c r="F9" i="2" s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D201" i="1"/>
  <c r="F201" i="1"/>
  <c r="G201" i="1"/>
  <c r="I201" i="1"/>
  <c r="D202" i="1"/>
  <c r="F202" i="1"/>
  <c r="G202" i="1"/>
  <c r="I202" i="1"/>
  <c r="D203" i="1"/>
  <c r="D10" i="2" s="1"/>
  <c r="F203" i="1"/>
  <c r="G203" i="1"/>
  <c r="F10" i="2" s="1"/>
  <c r="I203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D242" i="1"/>
  <c r="F242" i="1"/>
  <c r="G242" i="1"/>
  <c r="I242" i="1"/>
  <c r="D243" i="1"/>
  <c r="F243" i="1"/>
  <c r="G243" i="1"/>
  <c r="I243" i="1"/>
  <c r="D244" i="1"/>
  <c r="D11" i="2" s="1"/>
  <c r="F244" i="1"/>
  <c r="G244" i="1"/>
  <c r="F11" i="2" s="1"/>
  <c r="I244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D284" i="1"/>
  <c r="F284" i="1"/>
  <c r="G284" i="1"/>
  <c r="I284" i="1"/>
  <c r="D285" i="1"/>
  <c r="F285" i="1"/>
  <c r="G285" i="1"/>
  <c r="I285" i="1"/>
  <c r="D286" i="1"/>
  <c r="D12" i="2" s="1"/>
  <c r="F286" i="1"/>
  <c r="G286" i="1"/>
  <c r="F12" i="2" s="1"/>
  <c r="I286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D326" i="1"/>
  <c r="F326" i="1"/>
  <c r="G326" i="1"/>
  <c r="I326" i="1"/>
  <c r="D327" i="1"/>
  <c r="F327" i="1"/>
  <c r="G327" i="1"/>
  <c r="I327" i="1"/>
  <c r="D328" i="1"/>
  <c r="D13" i="2" s="1"/>
  <c r="F328" i="1"/>
  <c r="G328" i="1"/>
  <c r="F13" i="2" s="1"/>
  <c r="I328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D367" i="1"/>
  <c r="F367" i="1"/>
  <c r="I367" i="1"/>
  <c r="D368" i="1"/>
  <c r="F368" i="1"/>
  <c r="I368" i="1"/>
  <c r="D369" i="1"/>
  <c r="D14" i="2" s="1"/>
  <c r="F369" i="1"/>
  <c r="I369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I409" i="1"/>
  <c r="D410" i="1"/>
  <c r="F410" i="1"/>
  <c r="G410" i="1"/>
  <c r="I410" i="1"/>
  <c r="D411" i="1"/>
  <c r="D15" i="2" s="1"/>
  <c r="F411" i="1"/>
  <c r="G411" i="1"/>
  <c r="F15" i="2" s="1"/>
  <c r="I411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D450" i="1"/>
  <c r="F450" i="1"/>
  <c r="G450" i="1"/>
  <c r="I450" i="1"/>
  <c r="D451" i="1"/>
  <c r="F451" i="1"/>
  <c r="G451" i="1"/>
  <c r="I451" i="1"/>
  <c r="D452" i="1"/>
  <c r="D16" i="2" s="1"/>
  <c r="F452" i="1"/>
  <c r="G452" i="1"/>
  <c r="F16" i="2" s="1"/>
  <c r="I452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D492" i="1"/>
  <c r="F492" i="1"/>
  <c r="G492" i="1"/>
  <c r="I492" i="1"/>
  <c r="D493" i="1"/>
  <c r="F493" i="1"/>
  <c r="G493" i="1"/>
  <c r="I493" i="1"/>
  <c r="D494" i="1"/>
  <c r="D17" i="2" s="1"/>
  <c r="F494" i="1"/>
  <c r="G494" i="1"/>
  <c r="F17" i="2" s="1"/>
  <c r="I494" i="1"/>
  <c r="A4" i="2"/>
  <c r="K77" i="1"/>
  <c r="T58" i="5"/>
  <c r="T59" i="5"/>
  <c r="T60" i="5"/>
  <c r="T61" i="5"/>
  <c r="T62" i="5"/>
  <c r="T63" i="5"/>
  <c r="T64" i="5"/>
  <c r="T65" i="5"/>
  <c r="T66" i="5"/>
  <c r="T67" i="5"/>
  <c r="T68" i="5"/>
  <c r="R135" i="3"/>
  <c r="C139" i="1"/>
  <c r="C134" i="1"/>
  <c r="C171" i="1"/>
  <c r="R175" i="3"/>
  <c r="C133" i="1"/>
  <c r="R85" i="3"/>
  <c r="C449" i="1"/>
  <c r="C448" i="1"/>
  <c r="R432" i="3"/>
  <c r="C443" i="1"/>
  <c r="C447" i="1"/>
  <c r="C442" i="1"/>
  <c r="R433" i="3"/>
  <c r="C444" i="1"/>
  <c r="C446" i="1"/>
  <c r="C439" i="1"/>
  <c r="C441" i="1"/>
  <c r="J128" i="6"/>
  <c r="C490" i="1"/>
  <c r="T475" i="3"/>
  <c r="C487" i="1"/>
  <c r="C485" i="1"/>
  <c r="C483" i="1"/>
  <c r="G470" i="6"/>
  <c r="L470" i="6" s="1"/>
  <c r="C480" i="1"/>
  <c r="G467" i="6"/>
  <c r="L467" i="6" s="1"/>
  <c r="C478" i="1"/>
  <c r="C476" i="1"/>
  <c r="G463" i="6"/>
  <c r="G462" i="6"/>
  <c r="L462" i="6" s="1"/>
  <c r="G458" i="6"/>
  <c r="L458" i="6" s="1"/>
  <c r="C466" i="1"/>
  <c r="G452" i="6"/>
  <c r="H60" i="6"/>
  <c r="C440" i="1"/>
  <c r="T428" i="3"/>
  <c r="G478" i="6"/>
  <c r="L478" i="6" s="1"/>
  <c r="G472" i="6"/>
  <c r="C434" i="1"/>
  <c r="G371" i="6"/>
  <c r="L371" i="6" s="1"/>
  <c r="T267" i="3"/>
  <c r="T209" i="3"/>
  <c r="G150" i="6"/>
  <c r="L150" i="6" s="1"/>
  <c r="T146" i="3"/>
  <c r="T137" i="3"/>
  <c r="G94" i="6"/>
  <c r="G21" i="6"/>
  <c r="G98" i="6"/>
  <c r="T381" i="3"/>
  <c r="T193" i="3"/>
  <c r="C435" i="1"/>
  <c r="C436" i="1"/>
  <c r="T386" i="3"/>
  <c r="T316" i="3"/>
  <c r="G127" i="6"/>
  <c r="L127" i="6" s="1"/>
  <c r="T24" i="3"/>
  <c r="T15" i="3"/>
  <c r="C428" i="1"/>
  <c r="R334" i="3"/>
  <c r="C343" i="1"/>
  <c r="C8" i="1"/>
  <c r="C426" i="1"/>
  <c r="R139" i="3"/>
  <c r="C143" i="1"/>
  <c r="C393" i="1"/>
  <c r="C351" i="1"/>
  <c r="C349" i="1"/>
  <c r="G329" i="6"/>
  <c r="T329" i="3"/>
  <c r="R306" i="3"/>
  <c r="C314" i="1"/>
  <c r="G261" i="6"/>
  <c r="T261" i="3"/>
  <c r="G257" i="6"/>
  <c r="L257" i="6" s="1"/>
  <c r="T257" i="3"/>
  <c r="G252" i="6"/>
  <c r="T252" i="3"/>
  <c r="C179" i="1"/>
  <c r="C93" i="1"/>
  <c r="G87" i="6"/>
  <c r="L87" i="6" s="1"/>
  <c r="T87" i="3"/>
  <c r="R65" i="3"/>
  <c r="C21" i="1"/>
  <c r="G11" i="6"/>
  <c r="G473" i="6"/>
  <c r="G471" i="6"/>
  <c r="L471" i="6" s="1"/>
  <c r="T468" i="3"/>
  <c r="T466" i="3"/>
  <c r="C430" i="1"/>
  <c r="C420" i="1"/>
  <c r="C398" i="1"/>
  <c r="C391" i="1"/>
  <c r="R349" i="3"/>
  <c r="C358" i="1"/>
  <c r="C339" i="1"/>
  <c r="C319" i="1"/>
  <c r="C283" i="1"/>
  <c r="R274" i="3"/>
  <c r="C281" i="1"/>
  <c r="G218" i="6"/>
  <c r="L218" i="6" s="1"/>
  <c r="T184" i="3"/>
  <c r="G171" i="6"/>
  <c r="L171" i="6" s="1"/>
  <c r="T171" i="3"/>
  <c r="R142" i="3"/>
  <c r="C146" i="1"/>
  <c r="T128" i="3"/>
  <c r="R104" i="3"/>
  <c r="C107" i="1"/>
  <c r="G92" i="6"/>
  <c r="T92" i="3"/>
  <c r="T88" i="3"/>
  <c r="R61" i="3"/>
  <c r="C63" i="1"/>
  <c r="C61" i="1"/>
  <c r="G31" i="6"/>
  <c r="R290" i="3"/>
  <c r="C298" i="1"/>
  <c r="C54" i="1"/>
  <c r="C10" i="1"/>
  <c r="T387" i="3"/>
  <c r="G387" i="6"/>
  <c r="G450" i="6"/>
  <c r="L450" i="6" s="1"/>
  <c r="C317" i="1"/>
  <c r="C74" i="1"/>
  <c r="C24" i="1"/>
  <c r="C427" i="1"/>
  <c r="T410" i="3"/>
  <c r="C405" i="1"/>
  <c r="G379" i="6"/>
  <c r="L379" i="6" s="1"/>
  <c r="T379" i="3"/>
  <c r="R377" i="3"/>
  <c r="C387" i="1"/>
  <c r="C342" i="1"/>
  <c r="G311" i="6"/>
  <c r="L311" i="6" s="1"/>
  <c r="T311" i="3"/>
  <c r="R267" i="3"/>
  <c r="C274" i="1"/>
  <c r="R210" i="3"/>
  <c r="C216" i="1"/>
  <c r="T147" i="3"/>
  <c r="G135" i="6"/>
  <c r="L135" i="6" s="1"/>
  <c r="T135" i="3"/>
  <c r="T61" i="3"/>
  <c r="G61" i="6"/>
  <c r="L61" i="6" s="1"/>
  <c r="C35" i="1"/>
  <c r="C33" i="1"/>
  <c r="C378" i="1"/>
  <c r="C213" i="1"/>
  <c r="C353" i="1"/>
  <c r="G305" i="6"/>
  <c r="R190" i="3"/>
  <c r="C195" i="1"/>
  <c r="G105" i="6"/>
  <c r="T105" i="3"/>
  <c r="G103" i="6"/>
  <c r="L103" i="6" s="1"/>
  <c r="T103" i="3"/>
  <c r="R418" i="3"/>
  <c r="C429" i="1"/>
  <c r="R86" i="3"/>
  <c r="C89" i="1"/>
  <c r="G477" i="6"/>
  <c r="L477" i="6" s="1"/>
  <c r="G457" i="6"/>
  <c r="T457" i="3"/>
  <c r="T433" i="3"/>
  <c r="T429" i="3"/>
  <c r="T425" i="3"/>
  <c r="T372" i="3"/>
  <c r="R356" i="3"/>
  <c r="C365" i="1"/>
  <c r="C350" i="1"/>
  <c r="R339" i="3"/>
  <c r="C348" i="1"/>
  <c r="G335" i="6"/>
  <c r="T335" i="3"/>
  <c r="G295" i="6"/>
  <c r="L295" i="6" s="1"/>
  <c r="T295" i="3"/>
  <c r="G225" i="6"/>
  <c r="T225" i="3"/>
  <c r="G221" i="6"/>
  <c r="T221" i="3"/>
  <c r="C185" i="1"/>
  <c r="R64" i="3"/>
  <c r="C66" i="1"/>
  <c r="T17" i="3"/>
  <c r="C425" i="1"/>
  <c r="T384" i="3"/>
  <c r="G384" i="6"/>
  <c r="R370" i="3"/>
  <c r="C380" i="1"/>
  <c r="C309" i="1"/>
  <c r="C275" i="1"/>
  <c r="G232" i="6"/>
  <c r="T232" i="3"/>
  <c r="G138" i="6"/>
  <c r="L138" i="6" s="1"/>
  <c r="T138" i="3"/>
  <c r="G60" i="6"/>
  <c r="T60" i="3"/>
  <c r="G461" i="6"/>
  <c r="T461" i="3"/>
  <c r="G453" i="6"/>
  <c r="T453" i="3"/>
  <c r="T95" i="3"/>
  <c r="G65" i="6"/>
  <c r="T65" i="3"/>
  <c r="R420" i="3"/>
  <c r="C431" i="1"/>
  <c r="C390" i="1"/>
  <c r="R354" i="3"/>
  <c r="C363" i="1"/>
  <c r="R352" i="3"/>
  <c r="C361" i="1"/>
  <c r="R350" i="3"/>
  <c r="C359" i="1"/>
  <c r="T348" i="3"/>
  <c r="G343" i="6"/>
  <c r="L343" i="6" s="1"/>
  <c r="C318" i="1"/>
  <c r="T296" i="3"/>
  <c r="R275" i="3"/>
  <c r="C282" i="1"/>
  <c r="T273" i="3"/>
  <c r="C277" i="1"/>
  <c r="T226" i="3"/>
  <c r="R185" i="3"/>
  <c r="C190" i="1"/>
  <c r="C183" i="1"/>
  <c r="R136" i="3"/>
  <c r="C140" i="1"/>
  <c r="R58" i="3"/>
  <c r="C60" i="1"/>
  <c r="C58" i="1"/>
  <c r="C432" i="1"/>
  <c r="R391" i="3"/>
  <c r="C401" i="1"/>
  <c r="C396" i="1"/>
  <c r="T368" i="3"/>
  <c r="R347" i="3"/>
  <c r="C356" i="1"/>
  <c r="T345" i="3"/>
  <c r="C340" i="1"/>
  <c r="R316" i="3"/>
  <c r="C324" i="1"/>
  <c r="C322" i="1"/>
  <c r="C320" i="1"/>
  <c r="R307" i="3"/>
  <c r="C315" i="1"/>
  <c r="C310" i="1"/>
  <c r="C302" i="1"/>
  <c r="C300" i="1"/>
  <c r="T290" i="3"/>
  <c r="T268" i="3"/>
  <c r="R212" i="3"/>
  <c r="C218" i="1"/>
  <c r="T210" i="3"/>
  <c r="C191" i="1"/>
  <c r="C186" i="1"/>
  <c r="T129" i="3"/>
  <c r="T114" i="3"/>
  <c r="T102" i="3"/>
  <c r="R94" i="3"/>
  <c r="C97" i="1"/>
  <c r="R91" i="3"/>
  <c r="C94" i="1"/>
  <c r="T73" i="3"/>
  <c r="C68" i="1"/>
  <c r="C29" i="1"/>
  <c r="C13" i="1"/>
  <c r="R398" i="3"/>
  <c r="C408" i="1"/>
  <c r="C394" i="1"/>
  <c r="C383" i="1"/>
  <c r="R348" i="3"/>
  <c r="C357" i="1"/>
  <c r="C296" i="1"/>
  <c r="C278" i="1"/>
  <c r="C189" i="1"/>
  <c r="R179" i="3"/>
  <c r="C184" i="1"/>
  <c r="C181" i="1"/>
  <c r="C92" i="1"/>
  <c r="R84" i="3"/>
  <c r="C87" i="1"/>
  <c r="R62" i="3"/>
  <c r="C64" i="1"/>
  <c r="C36" i="1"/>
  <c r="C34" i="1"/>
  <c r="C389" i="1"/>
  <c r="G370" i="6"/>
  <c r="C366" i="1"/>
  <c r="R343" i="3"/>
  <c r="C352" i="1"/>
  <c r="R332" i="3"/>
  <c r="C341" i="1"/>
  <c r="R329" i="3"/>
  <c r="C338" i="1"/>
  <c r="R308" i="3"/>
  <c r="C313" i="1"/>
  <c r="R303" i="3"/>
  <c r="R213" i="3"/>
  <c r="C219" i="1"/>
  <c r="C194" i="1"/>
  <c r="C192" i="1"/>
  <c r="C108" i="1"/>
  <c r="R98" i="3"/>
  <c r="C101" i="1"/>
  <c r="R95" i="3"/>
  <c r="C98" i="1"/>
  <c r="R53" i="3"/>
  <c r="C55" i="1"/>
  <c r="R51" i="3"/>
  <c r="C53" i="1"/>
  <c r="C51" i="1"/>
  <c r="C424" i="1"/>
  <c r="C402" i="1"/>
  <c r="R374" i="3"/>
  <c r="C384" i="1"/>
  <c r="R371" i="3"/>
  <c r="C381" i="1"/>
  <c r="R355" i="3"/>
  <c r="C364" i="1"/>
  <c r="R346" i="3"/>
  <c r="C355" i="1"/>
  <c r="C344" i="1"/>
  <c r="R328" i="3"/>
  <c r="C337" i="1"/>
  <c r="C323" i="1"/>
  <c r="R298" i="3"/>
  <c r="C306" i="1"/>
  <c r="C301" i="1"/>
  <c r="C279" i="1"/>
  <c r="C276" i="1"/>
  <c r="R208" i="3"/>
  <c r="C214" i="1"/>
  <c r="R143" i="3"/>
  <c r="C147" i="1"/>
  <c r="C106" i="1"/>
  <c r="C71" i="1"/>
  <c r="R60" i="3"/>
  <c r="C62" i="1"/>
  <c r="C28" i="1"/>
  <c r="C26" i="1"/>
  <c r="C16" i="1"/>
  <c r="C14" i="1"/>
  <c r="R70" i="3"/>
  <c r="C72" i="1"/>
  <c r="T28" i="3"/>
  <c r="C7" i="1"/>
  <c r="C32" i="1"/>
  <c r="C23" i="1"/>
  <c r="C18" i="1"/>
  <c r="C9" i="1"/>
  <c r="C22" i="1"/>
  <c r="T419" i="3"/>
  <c r="T417" i="3"/>
  <c r="R411" i="3"/>
  <c r="R410" i="3"/>
  <c r="T409" i="3"/>
  <c r="G398" i="6"/>
  <c r="L398" i="6" s="1"/>
  <c r="G396" i="6"/>
  <c r="T395" i="3"/>
  <c r="R394" i="3"/>
  <c r="C404" i="1"/>
  <c r="C403" i="1"/>
  <c r="C400" i="1"/>
  <c r="T390" i="3"/>
  <c r="G388" i="6"/>
  <c r="L388" i="6" s="1"/>
  <c r="C397" i="1"/>
  <c r="T383" i="3"/>
  <c r="G380" i="6"/>
  <c r="R378" i="3"/>
  <c r="R376" i="3"/>
  <c r="C386" i="1"/>
  <c r="R375" i="3"/>
  <c r="C385" i="1"/>
  <c r="C382" i="1"/>
  <c r="G357" i="6"/>
  <c r="L357" i="6" s="1"/>
  <c r="H230" i="6"/>
  <c r="H191" i="6"/>
  <c r="H174" i="6"/>
  <c r="T356" i="3"/>
  <c r="T354" i="3"/>
  <c r="H153" i="6"/>
  <c r="T353" i="3"/>
  <c r="T351" i="3"/>
  <c r="J100" i="6"/>
  <c r="H14" i="6"/>
  <c r="H182" i="6"/>
  <c r="H217" i="6"/>
  <c r="T349" i="3"/>
  <c r="G346" i="6"/>
  <c r="L346" i="6" s="1"/>
  <c r="R345" i="3"/>
  <c r="G341" i="6"/>
  <c r="T340" i="3"/>
  <c r="T339" i="3"/>
  <c r="R338" i="3"/>
  <c r="C347" i="1"/>
  <c r="T338" i="3"/>
  <c r="R337" i="3"/>
  <c r="C346" i="1"/>
  <c r="T337" i="3"/>
  <c r="T332" i="3"/>
  <c r="R313" i="3"/>
  <c r="C321" i="1"/>
  <c r="T328" i="3"/>
  <c r="H11" i="6"/>
  <c r="H109" i="6"/>
  <c r="H195" i="6"/>
  <c r="J187" i="6"/>
  <c r="H214" i="6"/>
  <c r="H171" i="6"/>
  <c r="H234" i="6"/>
  <c r="H101" i="6"/>
  <c r="R317" i="3"/>
  <c r="C325" i="1"/>
  <c r="T315" i="3"/>
  <c r="T314" i="3"/>
  <c r="T313" i="3"/>
  <c r="T310" i="3"/>
  <c r="R304" i="3"/>
  <c r="C312" i="1"/>
  <c r="T303" i="3"/>
  <c r="T302" i="3"/>
  <c r="R300" i="3"/>
  <c r="T300" i="3"/>
  <c r="R297" i="3"/>
  <c r="C305" i="1"/>
  <c r="T297" i="3"/>
  <c r="C304" i="1"/>
  <c r="T294" i="3"/>
  <c r="T293" i="3"/>
  <c r="T292" i="3"/>
  <c r="R291" i="3"/>
  <c r="C299" i="1"/>
  <c r="T291" i="3"/>
  <c r="C297" i="1"/>
  <c r="R287" i="3"/>
  <c r="T287" i="3"/>
  <c r="T276" i="3"/>
  <c r="T275" i="3"/>
  <c r="T274" i="3"/>
  <c r="J449" i="6"/>
  <c r="J143" i="6"/>
  <c r="J166" i="6"/>
  <c r="H30" i="6"/>
  <c r="J108" i="6"/>
  <c r="J96" i="6"/>
  <c r="J135" i="6"/>
  <c r="H183" i="6"/>
  <c r="H449" i="6"/>
  <c r="H113" i="6"/>
  <c r="J140" i="6"/>
  <c r="J312" i="6"/>
  <c r="J301" i="6"/>
  <c r="J296" i="6"/>
  <c r="J293" i="6"/>
  <c r="J356" i="6"/>
  <c r="J348" i="6"/>
  <c r="H395" i="6"/>
  <c r="H387" i="6"/>
  <c r="H383" i="6"/>
  <c r="H375" i="6"/>
  <c r="H476" i="6"/>
  <c r="H465" i="6"/>
  <c r="C280" i="1"/>
  <c r="T269" i="3"/>
  <c r="C267" i="1"/>
  <c r="C265" i="1"/>
  <c r="R249" i="3"/>
  <c r="C256" i="1"/>
  <c r="C254" i="1"/>
  <c r="C269" i="1"/>
  <c r="C262" i="1"/>
  <c r="R251" i="3"/>
  <c r="C258" i="1"/>
  <c r="R265" i="3"/>
  <c r="C272" i="1"/>
  <c r="R263" i="3"/>
  <c r="C270" i="1"/>
  <c r="R257" i="3"/>
  <c r="C264" i="1"/>
  <c r="C268" i="1"/>
  <c r="R259" i="3"/>
  <c r="C266" i="1"/>
  <c r="C255" i="1"/>
  <c r="C261" i="1"/>
  <c r="R250" i="3"/>
  <c r="C257" i="1"/>
  <c r="R225" i="3"/>
  <c r="C231" i="1"/>
  <c r="R233" i="3"/>
  <c r="C239" i="1"/>
  <c r="C232" i="1"/>
  <c r="R231" i="3"/>
  <c r="C237" i="1"/>
  <c r="R216" i="3"/>
  <c r="C222" i="1"/>
  <c r="R232" i="3"/>
  <c r="C238" i="1"/>
  <c r="R228" i="3"/>
  <c r="C234" i="1"/>
  <c r="C225" i="1"/>
  <c r="C221" i="1"/>
  <c r="R173" i="3"/>
  <c r="C178" i="1"/>
  <c r="R168" i="3"/>
  <c r="C173" i="1"/>
  <c r="R171" i="3"/>
  <c r="C176" i="1"/>
  <c r="R170" i="3"/>
  <c r="C175" i="1"/>
  <c r="R169" i="3"/>
  <c r="C174" i="1"/>
  <c r="R172" i="3"/>
  <c r="C177" i="1"/>
  <c r="R154" i="3"/>
  <c r="C158" i="1"/>
  <c r="C157" i="1"/>
  <c r="C152" i="1"/>
  <c r="R150" i="3"/>
  <c r="C154" i="1"/>
  <c r="R127" i="3"/>
  <c r="C131" i="1"/>
  <c r="C130" i="1"/>
  <c r="R114" i="3"/>
  <c r="C117" i="1"/>
  <c r="C111" i="1"/>
  <c r="R107" i="3"/>
  <c r="C110" i="1"/>
  <c r="C113" i="1"/>
  <c r="R264" i="3"/>
  <c r="C271" i="1"/>
  <c r="T260" i="3"/>
  <c r="T259" i="3"/>
  <c r="T258" i="3"/>
  <c r="C263" i="1"/>
  <c r="T254" i="3"/>
  <c r="T251" i="3"/>
  <c r="G249" i="6"/>
  <c r="L249" i="6" s="1"/>
  <c r="R235" i="3"/>
  <c r="C241" i="1"/>
  <c r="T235" i="3"/>
  <c r="T234" i="3"/>
  <c r="R230" i="3"/>
  <c r="T228" i="3"/>
  <c r="T227" i="3"/>
  <c r="R223" i="3"/>
  <c r="C229" i="1"/>
  <c r="T223" i="3"/>
  <c r="R222" i="3"/>
  <c r="C228" i="1"/>
  <c r="G222" i="6"/>
  <c r="H222" i="6"/>
  <c r="R221" i="3"/>
  <c r="R220" i="3"/>
  <c r="C226" i="1"/>
  <c r="C224" i="1"/>
  <c r="C223" i="1"/>
  <c r="T217" i="3"/>
  <c r="R214" i="3"/>
  <c r="T215" i="3"/>
  <c r="J5" i="6"/>
  <c r="L274" i="6"/>
  <c r="H266" i="6"/>
  <c r="H254" i="6"/>
  <c r="H306" i="6"/>
  <c r="H298" i="6"/>
  <c r="J474" i="6"/>
  <c r="J458" i="6"/>
  <c r="L223" i="6"/>
  <c r="T214" i="3"/>
  <c r="T212" i="3"/>
  <c r="T211" i="3"/>
  <c r="R209" i="3"/>
  <c r="C215" i="1"/>
  <c r="T207" i="3"/>
  <c r="R206" i="3"/>
  <c r="T194" i="3"/>
  <c r="R193" i="3"/>
  <c r="C198" i="1"/>
  <c r="T192" i="3"/>
  <c r="R191" i="3"/>
  <c r="C196" i="1"/>
  <c r="T191" i="3"/>
  <c r="C193" i="1"/>
  <c r="T188" i="3"/>
  <c r="T187" i="3"/>
  <c r="T185" i="3"/>
  <c r="R183" i="3"/>
  <c r="C188" i="1"/>
  <c r="T183" i="3"/>
  <c r="T180" i="3"/>
  <c r="T178" i="3"/>
  <c r="R177" i="3"/>
  <c r="C182" i="1"/>
  <c r="T175" i="3"/>
  <c r="T170" i="3"/>
  <c r="T169" i="3"/>
  <c r="T167" i="3"/>
  <c r="T165" i="3"/>
  <c r="T153" i="3"/>
  <c r="R152" i="3"/>
  <c r="C156" i="1"/>
  <c r="R151" i="3"/>
  <c r="T151" i="3"/>
  <c r="T149" i="3"/>
  <c r="C153" i="1"/>
  <c r="R147" i="3"/>
  <c r="R146" i="3"/>
  <c r="T145" i="3"/>
  <c r="R145" i="3"/>
  <c r="R144" i="3"/>
  <c r="C148" i="1"/>
  <c r="T144" i="3"/>
  <c r="T143" i="3"/>
  <c r="C145" i="1"/>
  <c r="R140" i="3"/>
  <c r="C144" i="1"/>
  <c r="T140" i="3"/>
  <c r="C142" i="1"/>
  <c r="R137" i="3"/>
  <c r="C141" i="1"/>
  <c r="T133" i="3"/>
  <c r="R131" i="3"/>
  <c r="R128" i="3"/>
  <c r="C132" i="1"/>
  <c r="T125" i="3"/>
  <c r="G125" i="6"/>
  <c r="L125" i="6" s="1"/>
  <c r="R125" i="3"/>
  <c r="R113" i="3"/>
  <c r="C116" i="1"/>
  <c r="R111" i="3"/>
  <c r="C114" i="1"/>
  <c r="T112" i="3"/>
  <c r="R112" i="3"/>
  <c r="T111" i="3"/>
  <c r="R109" i="3"/>
  <c r="C112" i="1"/>
  <c r="T109" i="3"/>
  <c r="T107" i="3"/>
  <c r="C109" i="1"/>
  <c r="R102" i="3"/>
  <c r="C105" i="1"/>
  <c r="T101" i="3"/>
  <c r="C103" i="1"/>
  <c r="R99" i="3"/>
  <c r="T99" i="3"/>
  <c r="T97" i="3"/>
  <c r="R96" i="3"/>
  <c r="C99" i="1"/>
  <c r="R93" i="3"/>
  <c r="R92" i="3"/>
  <c r="T89" i="3"/>
  <c r="R88" i="3"/>
  <c r="C91" i="1"/>
  <c r="H88" i="6"/>
  <c r="R87" i="3"/>
  <c r="T86" i="3"/>
  <c r="T85" i="3"/>
  <c r="G85" i="6"/>
  <c r="T72" i="3"/>
  <c r="T71" i="3"/>
  <c r="T68" i="3"/>
  <c r="T66" i="3"/>
  <c r="T64" i="3"/>
  <c r="C65" i="1"/>
  <c r="T58" i="3"/>
  <c r="T57" i="3"/>
  <c r="T56" i="3"/>
  <c r="C57" i="1"/>
  <c r="T55" i="3"/>
  <c r="R50" i="3"/>
  <c r="C52" i="1"/>
  <c r="T50" i="3"/>
  <c r="R47" i="3"/>
  <c r="R46" i="3"/>
  <c r="T35" i="3"/>
  <c r="T32" i="3"/>
  <c r="T30" i="3"/>
  <c r="T29" i="3"/>
  <c r="T27" i="3"/>
  <c r="T22" i="3"/>
  <c r="C20" i="1"/>
  <c r="T19" i="3"/>
  <c r="C19" i="1"/>
  <c r="T18" i="3"/>
  <c r="J84" i="6"/>
  <c r="T14" i="3"/>
  <c r="T13" i="3"/>
  <c r="G12" i="6"/>
  <c r="C11" i="1"/>
  <c r="T10" i="3"/>
  <c r="H111" i="6"/>
  <c r="H103" i="6"/>
  <c r="H95" i="6"/>
  <c r="H87" i="6"/>
  <c r="H228" i="6"/>
  <c r="H224" i="6"/>
  <c r="H220" i="6"/>
  <c r="H216" i="6"/>
  <c r="H338" i="6"/>
  <c r="J334" i="6"/>
  <c r="J330" i="6"/>
  <c r="J397" i="6"/>
  <c r="J389" i="6"/>
  <c r="J475" i="6"/>
  <c r="J467" i="6"/>
  <c r="J459" i="6"/>
  <c r="J451" i="6"/>
  <c r="H84" i="6"/>
  <c r="J111" i="6"/>
  <c r="J103" i="6"/>
  <c r="J95" i="6"/>
  <c r="J87" i="6"/>
  <c r="J154" i="6"/>
  <c r="J150" i="6"/>
  <c r="J134" i="6"/>
  <c r="J275" i="6"/>
  <c r="J271" i="6"/>
  <c r="J354" i="6"/>
  <c r="J346" i="6"/>
  <c r="J342" i="6"/>
  <c r="J338" i="6"/>
  <c r="H330" i="6"/>
  <c r="H385" i="6"/>
  <c r="H377" i="6"/>
  <c r="H369" i="6"/>
  <c r="H479" i="6"/>
  <c r="H475" i="6"/>
  <c r="H471" i="6"/>
  <c r="H467" i="6"/>
  <c r="H459" i="6"/>
  <c r="H451" i="6"/>
  <c r="T6" i="3"/>
  <c r="T5" i="3"/>
  <c r="L84" i="6"/>
  <c r="L139" i="6"/>
  <c r="L234" i="6"/>
  <c r="L463" i="6"/>
  <c r="J343" i="6"/>
  <c r="L464" i="6"/>
  <c r="L338" i="6"/>
  <c r="L191" i="6"/>
  <c r="L107" i="6"/>
  <c r="L35" i="6"/>
  <c r="L15" i="6"/>
  <c r="L291" i="6"/>
  <c r="L354" i="6"/>
  <c r="L353" i="6"/>
  <c r="L330" i="6"/>
  <c r="L131" i="6"/>
  <c r="H472" i="6"/>
  <c r="H464" i="6"/>
  <c r="L73" i="6"/>
  <c r="L151" i="6"/>
  <c r="L215" i="6"/>
  <c r="L314" i="6"/>
  <c r="L337" i="6"/>
  <c r="L449" i="6"/>
  <c r="L315" i="6"/>
  <c r="L287" i="6"/>
  <c r="L214" i="6"/>
  <c r="L210" i="6"/>
  <c r="L72" i="6"/>
  <c r="L253" i="6"/>
  <c r="L349" i="6"/>
  <c r="J73" i="6"/>
  <c r="H274" i="6"/>
  <c r="H258" i="6"/>
  <c r="L294" i="6"/>
  <c r="L332" i="6"/>
  <c r="J246" i="6"/>
  <c r="L368" i="6"/>
  <c r="J65" i="6"/>
  <c r="J57" i="6"/>
  <c r="J149" i="6"/>
  <c r="J235" i="6"/>
  <c r="H221" i="6"/>
  <c r="J272" i="6"/>
  <c r="J266" i="6"/>
  <c r="J256" i="6"/>
  <c r="J316" i="6"/>
  <c r="L298" i="6"/>
  <c r="H345" i="6"/>
  <c r="J380" i="6"/>
  <c r="J374" i="6"/>
  <c r="J470" i="6"/>
  <c r="J464" i="6"/>
  <c r="H154" i="6"/>
  <c r="H134" i="6"/>
  <c r="J181" i="6"/>
  <c r="J173" i="6"/>
  <c r="J228" i="6"/>
  <c r="J220" i="6"/>
  <c r="J212" i="6"/>
  <c r="H208" i="6"/>
  <c r="H267" i="6"/>
  <c r="H259" i="6"/>
  <c r="H303" i="6"/>
  <c r="H291" i="6"/>
  <c r="J28" i="6"/>
  <c r="L27" i="6"/>
  <c r="J20" i="6"/>
  <c r="J16" i="6"/>
  <c r="J12" i="6"/>
  <c r="J110" i="6"/>
  <c r="J106" i="6"/>
  <c r="H184" i="6"/>
  <c r="H227" i="6"/>
  <c r="J306" i="6"/>
  <c r="J376" i="6"/>
  <c r="H474" i="6"/>
  <c r="J466" i="6"/>
  <c r="J347" i="6"/>
  <c r="H386" i="6"/>
  <c r="L53" i="6"/>
  <c r="H34" i="6"/>
  <c r="H73" i="6"/>
  <c r="H67" i="6"/>
  <c r="J55" i="6"/>
  <c r="L112" i="6"/>
  <c r="L145" i="6"/>
  <c r="L180" i="6"/>
  <c r="J233" i="6"/>
  <c r="J274" i="6"/>
  <c r="J258" i="6"/>
  <c r="J308" i="6"/>
  <c r="J302" i="6"/>
  <c r="J292" i="6"/>
  <c r="H343" i="6"/>
  <c r="H337" i="6"/>
  <c r="H335" i="6"/>
  <c r="H331" i="6"/>
  <c r="J382" i="6"/>
  <c r="J372" i="6"/>
  <c r="L475" i="6"/>
  <c r="J472" i="6"/>
  <c r="L466" i="6"/>
  <c r="J7" i="6"/>
  <c r="J369" i="6"/>
  <c r="J126" i="6"/>
  <c r="H370" i="6"/>
  <c r="J247" i="6"/>
  <c r="L130" i="6"/>
  <c r="H193" i="6"/>
  <c r="H181" i="6"/>
  <c r="H173" i="6"/>
  <c r="J295" i="6"/>
  <c r="J291" i="6"/>
  <c r="L167" i="6"/>
  <c r="L207" i="6"/>
  <c r="L473" i="6"/>
  <c r="L380" i="6"/>
  <c r="L341" i="6"/>
  <c r="L222" i="6"/>
  <c r="J416" i="6"/>
  <c r="H416" i="6"/>
  <c r="F6" i="11"/>
  <c r="F11" i="11"/>
  <c r="F9" i="11"/>
  <c r="F8" i="11"/>
  <c r="H415" i="6"/>
  <c r="H414" i="6"/>
  <c r="J414" i="6"/>
  <c r="H413" i="6"/>
  <c r="G413" i="6"/>
  <c r="L413" i="6" s="1"/>
  <c r="T413" i="3"/>
  <c r="J413" i="6"/>
  <c r="T412" i="3"/>
  <c r="H411" i="6"/>
  <c r="L409" i="6"/>
  <c r="H394" i="6"/>
  <c r="H393" i="6"/>
  <c r="J388" i="6"/>
  <c r="T385" i="3"/>
  <c r="G385" i="6"/>
  <c r="L385" i="6" s="1"/>
  <c r="C8" i="11"/>
  <c r="G8" i="11" s="1"/>
  <c r="R383" i="3"/>
  <c r="G383" i="6"/>
  <c r="C392" i="1"/>
  <c r="R382" i="3"/>
  <c r="J381" i="6"/>
  <c r="H379" i="6"/>
  <c r="C7" i="11"/>
  <c r="G7" i="11" s="1"/>
  <c r="C407" i="1" l="1"/>
  <c r="C406" i="1"/>
  <c r="J396" i="6"/>
  <c r="O405" i="1"/>
  <c r="T394" i="3"/>
  <c r="O403" i="1"/>
  <c r="D400" i="6"/>
  <c r="J384" i="6"/>
  <c r="D401" i="6"/>
  <c r="M393" i="1"/>
  <c r="L383" i="6"/>
  <c r="G377" i="6"/>
  <c r="G376" i="6"/>
  <c r="L376" i="6" s="1"/>
  <c r="L375" i="6"/>
  <c r="C400" i="6"/>
  <c r="K410" i="1"/>
  <c r="M379" i="1"/>
  <c r="K411" i="1"/>
  <c r="H15" i="2" s="1"/>
  <c r="L369" i="6"/>
  <c r="Q399" i="3"/>
  <c r="I399" i="3"/>
  <c r="T369" i="3"/>
  <c r="R400" i="3"/>
  <c r="R401" i="3"/>
  <c r="R399" i="3"/>
  <c r="Q359" i="3"/>
  <c r="J355" i="6"/>
  <c r="Q360" i="3"/>
  <c r="C362" i="1"/>
  <c r="H353" i="6"/>
  <c r="C360" i="1"/>
  <c r="L351" i="6"/>
  <c r="G350" i="6"/>
  <c r="L350" i="6" s="1"/>
  <c r="O354" i="1"/>
  <c r="O369" i="1" s="1"/>
  <c r="M353" i="1"/>
  <c r="G342" i="6"/>
  <c r="L342" i="6" s="1"/>
  <c r="Q358" i="3"/>
  <c r="K369" i="1"/>
  <c r="H14" i="2" s="1"/>
  <c r="K367" i="1"/>
  <c r="K368" i="1"/>
  <c r="O346" i="1"/>
  <c r="T334" i="3"/>
  <c r="H332" i="6"/>
  <c r="O360" i="3"/>
  <c r="O13" i="4" s="1"/>
  <c r="R330" i="3"/>
  <c r="H329" i="6"/>
  <c r="J328" i="6"/>
  <c r="C360" i="6"/>
  <c r="H12" i="12"/>
  <c r="I12" i="12" s="1"/>
  <c r="Q319" i="3"/>
  <c r="Q320" i="3"/>
  <c r="H310" i="6"/>
  <c r="O317" i="1"/>
  <c r="T308" i="3"/>
  <c r="L307" i="6"/>
  <c r="L300" i="6"/>
  <c r="O307" i="1"/>
  <c r="C303" i="1"/>
  <c r="O301" i="1"/>
  <c r="O300" i="1"/>
  <c r="J290" i="6"/>
  <c r="O318" i="3"/>
  <c r="K327" i="1"/>
  <c r="M295" i="1"/>
  <c r="B320" i="6"/>
  <c r="H276" i="6"/>
  <c r="C273" i="1"/>
  <c r="D278" i="6"/>
  <c r="L265" i="6"/>
  <c r="J265" i="6"/>
  <c r="D279" i="6"/>
  <c r="D277" i="6"/>
  <c r="M268" i="1"/>
  <c r="L261" i="6"/>
  <c r="H260" i="6"/>
  <c r="Q279" i="3"/>
  <c r="R97" i="3"/>
  <c r="C100" i="1"/>
  <c r="R57" i="3"/>
  <c r="C59" i="1"/>
  <c r="Z308" i="3"/>
  <c r="Z309" i="3" s="1"/>
  <c r="Z310" i="3" s="1"/>
  <c r="Z311" i="3" s="1"/>
  <c r="Z312" i="3" s="1"/>
  <c r="Z313" i="3" s="1"/>
  <c r="Z314" i="3" s="1"/>
  <c r="Z315" i="3" s="1"/>
  <c r="Z316" i="3" s="1"/>
  <c r="Z317" i="3" s="1"/>
  <c r="N23" i="8"/>
  <c r="Q238" i="3"/>
  <c r="Q277" i="3"/>
  <c r="Q278" i="3"/>
  <c r="C235" i="1"/>
  <c r="C259" i="1"/>
  <c r="R252" i="3"/>
  <c r="R67" i="3"/>
  <c r="C69" i="1"/>
  <c r="T411" i="3"/>
  <c r="G411" i="6"/>
  <c r="T465" i="3"/>
  <c r="G465" i="6"/>
  <c r="L465" i="6" s="1"/>
  <c r="G391" i="6"/>
  <c r="T391" i="3"/>
  <c r="G20" i="6"/>
  <c r="T20" i="3"/>
  <c r="T62" i="3"/>
  <c r="G62" i="6"/>
  <c r="T154" i="3"/>
  <c r="G154" i="6"/>
  <c r="T136" i="3"/>
  <c r="G136" i="6"/>
  <c r="G168" i="6"/>
  <c r="L168" i="6" s="1"/>
  <c r="T168" i="3"/>
  <c r="G266" i="6"/>
  <c r="T266" i="3"/>
  <c r="G250" i="6"/>
  <c r="T250" i="3"/>
  <c r="G289" i="6"/>
  <c r="T289" i="3"/>
  <c r="M360" i="3"/>
  <c r="M13" i="4" s="1"/>
  <c r="J317" i="6"/>
  <c r="R224" i="3"/>
  <c r="C17" i="1"/>
  <c r="H251" i="6"/>
  <c r="J423" i="6"/>
  <c r="D320" i="3"/>
  <c r="D12" i="4" s="1"/>
  <c r="I318" i="3"/>
  <c r="M320" i="3"/>
  <c r="M12" i="4" s="1"/>
  <c r="I401" i="3"/>
  <c r="I14" i="4" s="1"/>
  <c r="C217" i="1"/>
  <c r="J270" i="6"/>
  <c r="H420" i="6"/>
  <c r="L412" i="6"/>
  <c r="D359" i="3"/>
  <c r="I359" i="3"/>
  <c r="M359" i="3"/>
  <c r="M399" i="3"/>
  <c r="D399" i="3"/>
  <c r="C30" i="1"/>
  <c r="C6" i="1"/>
  <c r="O359" i="3"/>
  <c r="C197" i="1"/>
  <c r="C70" i="1"/>
  <c r="O319" i="3"/>
  <c r="C200" i="1"/>
  <c r="C137" i="1"/>
  <c r="C73" i="1"/>
  <c r="C56" i="1"/>
  <c r="J260" i="6"/>
  <c r="D480" i="3"/>
  <c r="J129" i="6"/>
  <c r="H250" i="6"/>
  <c r="H437" i="6"/>
  <c r="J411" i="6"/>
  <c r="J307" i="6"/>
  <c r="J412" i="6"/>
  <c r="J315" i="6"/>
  <c r="H378" i="6"/>
  <c r="H371" i="6"/>
  <c r="H105" i="6"/>
  <c r="H435" i="6"/>
  <c r="H421" i="6"/>
  <c r="J144" i="6"/>
  <c r="F18" i="4"/>
  <c r="L328" i="6"/>
  <c r="L22" i="6"/>
  <c r="L14" i="6"/>
  <c r="L102" i="6"/>
  <c r="L90" i="6"/>
  <c r="L144" i="6"/>
  <c r="L194" i="6"/>
  <c r="L178" i="6"/>
  <c r="L228" i="6"/>
  <c r="L262" i="6"/>
  <c r="L258" i="6"/>
  <c r="L313" i="6"/>
  <c r="L305" i="6"/>
  <c r="L301" i="6"/>
  <c r="L297" i="6"/>
  <c r="L293" i="6"/>
  <c r="L355" i="6"/>
  <c r="L347" i="6"/>
  <c r="L339" i="6"/>
  <c r="L393" i="6"/>
  <c r="L381" i="6"/>
  <c r="L377" i="6"/>
  <c r="L476" i="6"/>
  <c r="L472" i="6"/>
  <c r="L468" i="6"/>
  <c r="L456" i="6"/>
  <c r="J68" i="6"/>
  <c r="J52" i="6"/>
  <c r="J85" i="6"/>
  <c r="H107" i="6"/>
  <c r="H99" i="6"/>
  <c r="J145" i="6"/>
  <c r="H188" i="6"/>
  <c r="H180" i="6"/>
  <c r="H172" i="6"/>
  <c r="H231" i="6"/>
  <c r="H223" i="6"/>
  <c r="H271" i="6"/>
  <c r="H263" i="6"/>
  <c r="J269" i="6"/>
  <c r="J261" i="6"/>
  <c r="J287" i="6"/>
  <c r="H304" i="6"/>
  <c r="H328" i="6"/>
  <c r="H350" i="6"/>
  <c r="H342" i="6"/>
  <c r="H334" i="6"/>
  <c r="H397" i="6"/>
  <c r="H477" i="6"/>
  <c r="H469" i="6"/>
  <c r="H461" i="6"/>
  <c r="H453" i="6"/>
  <c r="J313" i="6"/>
  <c r="J383" i="6"/>
  <c r="J375" i="6"/>
  <c r="J479" i="6"/>
  <c r="J471" i="6"/>
  <c r="J463" i="6"/>
  <c r="J417" i="6"/>
  <c r="J264" i="6"/>
  <c r="H29" i="6"/>
  <c r="H21" i="6"/>
  <c r="J435" i="6"/>
  <c r="F399" i="6"/>
  <c r="J51" i="6"/>
  <c r="H13" i="6"/>
  <c r="C260" i="1"/>
  <c r="L254" i="6"/>
  <c r="J253" i="6"/>
  <c r="M259" i="1"/>
  <c r="I277" i="3"/>
  <c r="O277" i="3"/>
  <c r="M255" i="1"/>
  <c r="R248" i="3"/>
  <c r="J248" i="6"/>
  <c r="O254" i="1"/>
  <c r="O278" i="3"/>
  <c r="H247" i="6"/>
  <c r="K286" i="1"/>
  <c r="H12" i="2" s="1"/>
  <c r="B279" i="6"/>
  <c r="M278" i="3"/>
  <c r="M277" i="3"/>
  <c r="D277" i="3"/>
  <c r="L235" i="6"/>
  <c r="L250" i="6"/>
  <c r="J300" i="6"/>
  <c r="H104" i="6"/>
  <c r="H268" i="6"/>
  <c r="L106" i="6"/>
  <c r="D320" i="6"/>
  <c r="D399" i="6"/>
  <c r="J137" i="6"/>
  <c r="E320" i="6"/>
  <c r="E358" i="6"/>
  <c r="H460" i="6"/>
  <c r="H452" i="6"/>
  <c r="J462" i="6"/>
  <c r="C482" i="6"/>
  <c r="J415" i="6"/>
  <c r="L10" i="6"/>
  <c r="L434" i="6"/>
  <c r="L420" i="6"/>
  <c r="F278" i="6"/>
  <c r="E279" i="6"/>
  <c r="H130" i="6"/>
  <c r="J390" i="6"/>
  <c r="H473" i="6"/>
  <c r="L232" i="6"/>
  <c r="L66" i="6"/>
  <c r="L62" i="6"/>
  <c r="L30" i="6"/>
  <c r="B399" i="6"/>
  <c r="J109" i="6"/>
  <c r="H309" i="6"/>
  <c r="J344" i="6"/>
  <c r="H97" i="6"/>
  <c r="H186" i="6"/>
  <c r="E278" i="6"/>
  <c r="H269" i="6"/>
  <c r="H261" i="6"/>
  <c r="H253" i="6"/>
  <c r="J267" i="6"/>
  <c r="J259" i="6"/>
  <c r="C277" i="6"/>
  <c r="H432" i="6"/>
  <c r="L52" i="6"/>
  <c r="L303" i="6"/>
  <c r="L397" i="6"/>
  <c r="L389" i="6"/>
  <c r="C320" i="6"/>
  <c r="L309" i="6"/>
  <c r="L170" i="6"/>
  <c r="L165" i="6"/>
  <c r="J30" i="6"/>
  <c r="J14" i="6"/>
  <c r="J6" i="6"/>
  <c r="J60" i="6"/>
  <c r="J101" i="6"/>
  <c r="H207" i="6"/>
  <c r="J49" i="6"/>
  <c r="J125" i="6"/>
  <c r="H185" i="6"/>
  <c r="H169" i="6"/>
  <c r="J167" i="6"/>
  <c r="H212" i="6"/>
  <c r="J431" i="6"/>
  <c r="H419" i="6"/>
  <c r="L206" i="6"/>
  <c r="L271" i="6"/>
  <c r="J262" i="6"/>
  <c r="H138" i="6"/>
  <c r="C326" i="1"/>
  <c r="L94" i="6"/>
  <c r="L270" i="6"/>
  <c r="L266" i="6"/>
  <c r="B278" i="6"/>
  <c r="J93" i="6"/>
  <c r="F279" i="6"/>
  <c r="J314" i="6"/>
  <c r="J133" i="6"/>
  <c r="H211" i="6"/>
  <c r="F358" i="6"/>
  <c r="B319" i="6"/>
  <c r="B318" i="6"/>
  <c r="J351" i="6"/>
  <c r="H210" i="6"/>
  <c r="J340" i="6"/>
  <c r="H152" i="6"/>
  <c r="J252" i="6"/>
  <c r="L452" i="6"/>
  <c r="L149" i="6"/>
  <c r="H140" i="6"/>
  <c r="H165" i="6"/>
  <c r="H296" i="6"/>
  <c r="J142" i="6"/>
  <c r="H167" i="6"/>
  <c r="J430" i="6"/>
  <c r="L411" i="6"/>
  <c r="J63" i="6"/>
  <c r="J70" i="6"/>
  <c r="J478" i="6"/>
  <c r="H91" i="6"/>
  <c r="H177" i="6"/>
  <c r="H468" i="6"/>
  <c r="C401" i="6"/>
  <c r="H455" i="6"/>
  <c r="H273" i="6"/>
  <c r="H257" i="6"/>
  <c r="L289" i="6"/>
  <c r="L110" i="6"/>
  <c r="L186" i="6"/>
  <c r="L212" i="6"/>
  <c r="J153" i="6"/>
  <c r="J194" i="6"/>
  <c r="J186" i="6"/>
  <c r="J178" i="6"/>
  <c r="J170" i="6"/>
  <c r="H312" i="6"/>
  <c r="H384" i="6"/>
  <c r="H434" i="6"/>
  <c r="L417" i="6"/>
  <c r="J234" i="6"/>
  <c r="J232" i="6"/>
  <c r="L231" i="6"/>
  <c r="T231" i="3"/>
  <c r="O236" i="1"/>
  <c r="O242" i="1" s="1"/>
  <c r="G230" i="6"/>
  <c r="L230" i="6" s="1"/>
  <c r="M235" i="1"/>
  <c r="L229" i="6"/>
  <c r="C233" i="1"/>
  <c r="C244" i="1" s="1"/>
  <c r="B11" i="2" s="1"/>
  <c r="C11" i="2" s="1"/>
  <c r="L226" i="6"/>
  <c r="J226" i="6"/>
  <c r="J225" i="6"/>
  <c r="M228" i="1"/>
  <c r="M227" i="1"/>
  <c r="L220" i="6"/>
  <c r="T220" i="3"/>
  <c r="L219" i="6"/>
  <c r="T219" i="3"/>
  <c r="F237" i="6"/>
  <c r="J219" i="6"/>
  <c r="O224" i="1"/>
  <c r="D237" i="6"/>
  <c r="L216" i="6"/>
  <c r="B236" i="6"/>
  <c r="J215" i="6"/>
  <c r="B238" i="6"/>
  <c r="B237" i="6"/>
  <c r="K243" i="1"/>
  <c r="E237" i="6"/>
  <c r="Q46" i="9"/>
  <c r="C237" i="6"/>
  <c r="Q236" i="3"/>
  <c r="Q237" i="3"/>
  <c r="F238" i="6"/>
  <c r="R236" i="3"/>
  <c r="D238" i="3"/>
  <c r="D10" i="4" s="1"/>
  <c r="M236" i="3"/>
  <c r="R238" i="3"/>
  <c r="R237" i="3"/>
  <c r="T206" i="3"/>
  <c r="E236" i="6"/>
  <c r="C236" i="6"/>
  <c r="C199" i="1"/>
  <c r="H190" i="6"/>
  <c r="L188" i="6"/>
  <c r="O192" i="1"/>
  <c r="O203" i="1" s="1"/>
  <c r="C187" i="1"/>
  <c r="J182" i="6"/>
  <c r="L182" i="6"/>
  <c r="O186" i="1"/>
  <c r="M185" i="1"/>
  <c r="O184" i="1"/>
  <c r="J179" i="6"/>
  <c r="G174" i="6"/>
  <c r="L174" i="6" s="1"/>
  <c r="O197" i="3"/>
  <c r="K203" i="1"/>
  <c r="H10" i="2" s="1"/>
  <c r="K202" i="1"/>
  <c r="K201" i="1"/>
  <c r="O179" i="1"/>
  <c r="L172" i="6"/>
  <c r="B196" i="6"/>
  <c r="Q197" i="3"/>
  <c r="Q196" i="3"/>
  <c r="Q198" i="3"/>
  <c r="O174" i="1"/>
  <c r="B197" i="6"/>
  <c r="B198" i="6"/>
  <c r="O198" i="3"/>
  <c r="O9" i="4" s="1"/>
  <c r="E197" i="6"/>
  <c r="R167" i="3"/>
  <c r="M197" i="3"/>
  <c r="O196" i="3"/>
  <c r="I196" i="3"/>
  <c r="F198" i="6"/>
  <c r="J165" i="6"/>
  <c r="D197" i="3"/>
  <c r="D196" i="3"/>
  <c r="D198" i="6"/>
  <c r="C196" i="6"/>
  <c r="L154" i="6"/>
  <c r="O152" i="1"/>
  <c r="H148" i="6"/>
  <c r="Q60" i="9"/>
  <c r="Q42" i="9"/>
  <c r="Q25" i="9"/>
  <c r="Q38" i="9"/>
  <c r="Q24" i="9"/>
  <c r="J148" i="6"/>
  <c r="M151" i="1"/>
  <c r="D155" i="6"/>
  <c r="H146" i="6"/>
  <c r="O150" i="1"/>
  <c r="H143" i="6"/>
  <c r="L143" i="6"/>
  <c r="O146" i="1"/>
  <c r="L141" i="6"/>
  <c r="T141" i="3"/>
  <c r="M144" i="1"/>
  <c r="B156" i="6"/>
  <c r="H136" i="6"/>
  <c r="H135" i="6"/>
  <c r="L133" i="6"/>
  <c r="K159" i="1"/>
  <c r="M136" i="1"/>
  <c r="B155" i="6"/>
  <c r="B157" i="6"/>
  <c r="O155" i="3"/>
  <c r="R157" i="3"/>
  <c r="D155" i="3"/>
  <c r="O156" i="3"/>
  <c r="R155" i="3"/>
  <c r="F156" i="6"/>
  <c r="R156" i="3"/>
  <c r="H127" i="6"/>
  <c r="L126" i="6"/>
  <c r="Q156" i="3"/>
  <c r="M156" i="3"/>
  <c r="T126" i="3"/>
  <c r="D156" i="6"/>
  <c r="C155" i="6"/>
  <c r="F157" i="6"/>
  <c r="L114" i="6"/>
  <c r="J114" i="6"/>
  <c r="O116" i="1"/>
  <c r="J112" i="6"/>
  <c r="L108" i="6"/>
  <c r="Q84" i="9"/>
  <c r="Q83" i="9"/>
  <c r="O109" i="1"/>
  <c r="Q82" i="9"/>
  <c r="Q81" i="9"/>
  <c r="G104" i="6"/>
  <c r="L104" i="6" s="1"/>
  <c r="Q80" i="9"/>
  <c r="Q79" i="9"/>
  <c r="Q78" i="9"/>
  <c r="Q77" i="9"/>
  <c r="E116" i="6"/>
  <c r="Q76" i="9"/>
  <c r="Q75" i="9"/>
  <c r="L98" i="6"/>
  <c r="Q74" i="9"/>
  <c r="Q73" i="9"/>
  <c r="L95" i="6"/>
  <c r="Q71" i="9"/>
  <c r="O96" i="1"/>
  <c r="I115" i="3"/>
  <c r="T93" i="3"/>
  <c r="H93" i="6"/>
  <c r="Q69" i="9"/>
  <c r="L92" i="6"/>
  <c r="Q68" i="9"/>
  <c r="M94" i="1"/>
  <c r="K118" i="1"/>
  <c r="Q116" i="3"/>
  <c r="J91" i="6"/>
  <c r="Q67" i="9"/>
  <c r="Q115" i="3"/>
  <c r="Q117" i="3"/>
  <c r="F117" i="6"/>
  <c r="J90" i="6"/>
  <c r="D116" i="6"/>
  <c r="Q65" i="9"/>
  <c r="L88" i="6"/>
  <c r="F115" i="6"/>
  <c r="D117" i="3"/>
  <c r="D7" i="4" s="1"/>
  <c r="Q64" i="9"/>
  <c r="Q63" i="9"/>
  <c r="D115" i="6"/>
  <c r="D117" i="6"/>
  <c r="Q62" i="9"/>
  <c r="E115" i="6"/>
  <c r="C116" i="6"/>
  <c r="B115" i="6"/>
  <c r="M116" i="3"/>
  <c r="I117" i="3"/>
  <c r="I7" i="4" s="1"/>
  <c r="C119" i="1"/>
  <c r="O116" i="3"/>
  <c r="D116" i="3"/>
  <c r="C75" i="1"/>
  <c r="Q59" i="9"/>
  <c r="J72" i="6"/>
  <c r="Q58" i="9"/>
  <c r="J71" i="6"/>
  <c r="O73" i="1"/>
  <c r="Q56" i="9"/>
  <c r="Q55" i="9"/>
  <c r="L68" i="6"/>
  <c r="Q54" i="9"/>
  <c r="L65" i="6"/>
  <c r="Q51" i="9"/>
  <c r="H65" i="6"/>
  <c r="Q50" i="9"/>
  <c r="H15" i="12"/>
  <c r="I15" i="12" s="1"/>
  <c r="F15" i="12" s="1"/>
  <c r="H17" i="12"/>
  <c r="I17" i="12" s="1"/>
  <c r="F17" i="12" s="1"/>
  <c r="Q75" i="3"/>
  <c r="Q48" i="9"/>
  <c r="F20" i="12"/>
  <c r="H13" i="12"/>
  <c r="I13" i="12" s="1"/>
  <c r="F13" i="12" s="1"/>
  <c r="F18" i="12"/>
  <c r="F11" i="12"/>
  <c r="F14" i="12"/>
  <c r="F19" i="12"/>
  <c r="F12" i="12"/>
  <c r="F16" i="12"/>
  <c r="F21" i="12"/>
  <c r="Q47" i="9"/>
  <c r="C75" i="6"/>
  <c r="L59" i="6"/>
  <c r="Q45" i="9"/>
  <c r="J59" i="6"/>
  <c r="L58" i="6"/>
  <c r="Q43" i="9"/>
  <c r="L56" i="6"/>
  <c r="F76" i="6"/>
  <c r="F75" i="6"/>
  <c r="K76" i="1"/>
  <c r="B76" i="6"/>
  <c r="M54" i="1"/>
  <c r="M77" i="1" s="1"/>
  <c r="K78" i="1"/>
  <c r="H7" i="2" s="1"/>
  <c r="O54" i="1"/>
  <c r="T52" i="3"/>
  <c r="B75" i="6"/>
  <c r="L50" i="6"/>
  <c r="B74" i="6"/>
  <c r="Q35" i="9"/>
  <c r="Q76" i="3"/>
  <c r="Q74" i="3"/>
  <c r="I76" i="3"/>
  <c r="I6" i="4" s="1"/>
  <c r="T48" i="3"/>
  <c r="Q34" i="9"/>
  <c r="Q33" i="9"/>
  <c r="T47" i="3"/>
  <c r="I75" i="3"/>
  <c r="G47" i="6"/>
  <c r="L47" i="6" s="1"/>
  <c r="H47" i="6"/>
  <c r="O76" i="3"/>
  <c r="O6" i="4" s="1"/>
  <c r="E75" i="6"/>
  <c r="D74" i="6"/>
  <c r="O77" i="1"/>
  <c r="C74" i="6"/>
  <c r="M74" i="3"/>
  <c r="D76" i="3"/>
  <c r="D6" i="4" s="1"/>
  <c r="O36" i="1"/>
  <c r="Q30" i="9"/>
  <c r="L33" i="6"/>
  <c r="Q29" i="9"/>
  <c r="O33" i="1"/>
  <c r="H32" i="6"/>
  <c r="Q27" i="9"/>
  <c r="Q26" i="9"/>
  <c r="Q38" i="3"/>
  <c r="D18" i="9"/>
  <c r="Q22" i="9"/>
  <c r="F10" i="11"/>
  <c r="F13" i="11" s="1"/>
  <c r="M26" i="1"/>
  <c r="Q21" i="9"/>
  <c r="Q20" i="9"/>
  <c r="Q19" i="9"/>
  <c r="J22" i="6"/>
  <c r="Q18" i="9"/>
  <c r="H20" i="6"/>
  <c r="E44" i="8"/>
  <c r="O20" i="1"/>
  <c r="Q15" i="9"/>
  <c r="H18" i="6"/>
  <c r="Q14" i="9"/>
  <c r="C18" i="9"/>
  <c r="B11" i="9" s="1"/>
  <c r="B22" i="9" s="1"/>
  <c r="Q13" i="9"/>
  <c r="Q12" i="9"/>
  <c r="C15" i="1"/>
  <c r="C37" i="1" s="1"/>
  <c r="J15" i="6"/>
  <c r="Q10" i="9"/>
  <c r="Q8" i="9"/>
  <c r="Q36" i="3"/>
  <c r="Q5" i="9"/>
  <c r="Q7" i="9"/>
  <c r="J11" i="6"/>
  <c r="M12" i="1"/>
  <c r="Q37" i="3"/>
  <c r="O9" i="1"/>
  <c r="L7" i="6"/>
  <c r="M8" i="1"/>
  <c r="M36" i="3"/>
  <c r="F38" i="6"/>
  <c r="T33" i="3"/>
  <c r="M38" i="3"/>
  <c r="M5" i="4" s="1"/>
  <c r="G16" i="6"/>
  <c r="L16" i="6" s="1"/>
  <c r="J32" i="6"/>
  <c r="J24" i="6"/>
  <c r="J8" i="6"/>
  <c r="H15" i="6"/>
  <c r="T25" i="3"/>
  <c r="L32" i="6"/>
  <c r="L28" i="6"/>
  <c r="L24" i="6"/>
  <c r="L20" i="6"/>
  <c r="H35" i="6"/>
  <c r="L23" i="6"/>
  <c r="D36" i="6"/>
  <c r="O21" i="1"/>
  <c r="C37" i="6"/>
  <c r="L12" i="6"/>
  <c r="M25" i="1"/>
  <c r="D37" i="6"/>
  <c r="L6" i="1"/>
  <c r="N6" i="1" s="1"/>
  <c r="E37" i="6"/>
  <c r="L19" i="6"/>
  <c r="D38" i="6"/>
  <c r="L5" i="6"/>
  <c r="M23" i="1"/>
  <c r="L31" i="6"/>
  <c r="L11" i="6"/>
  <c r="H24" i="6"/>
  <c r="H16" i="6"/>
  <c r="H8" i="6"/>
  <c r="H31" i="6"/>
  <c r="H7" i="6"/>
  <c r="M29" i="1"/>
  <c r="B36" i="6"/>
  <c r="K37" i="1"/>
  <c r="C36" i="6"/>
  <c r="L34" i="6"/>
  <c r="L26" i="6"/>
  <c r="O14" i="1"/>
  <c r="M17" i="1"/>
  <c r="O28" i="1"/>
  <c r="M18" i="1"/>
  <c r="M30" i="1"/>
  <c r="J33" i="6"/>
  <c r="J25" i="6"/>
  <c r="J17" i="6"/>
  <c r="J9" i="6"/>
  <c r="O22" i="1"/>
  <c r="I37" i="3"/>
  <c r="D38" i="3"/>
  <c r="D5" i="4" s="1"/>
  <c r="R36" i="3"/>
  <c r="R37" i="3"/>
  <c r="R38" i="3"/>
  <c r="J26" i="6"/>
  <c r="J18" i="6"/>
  <c r="H33" i="6"/>
  <c r="H25" i="6"/>
  <c r="H17" i="6"/>
  <c r="O37" i="3"/>
  <c r="D37" i="3"/>
  <c r="D36" i="3"/>
  <c r="C481" i="6"/>
  <c r="J454" i="6"/>
  <c r="C480" i="6"/>
  <c r="L461" i="6"/>
  <c r="L457" i="6"/>
  <c r="O472" i="1"/>
  <c r="C465" i="1"/>
  <c r="J456" i="6"/>
  <c r="D481" i="3"/>
  <c r="C467" i="1"/>
  <c r="J450" i="6"/>
  <c r="C473" i="1"/>
  <c r="C463" i="1"/>
  <c r="D482" i="3"/>
  <c r="D16" i="4" s="1"/>
  <c r="H457" i="6"/>
  <c r="C471" i="1"/>
  <c r="H462" i="6"/>
  <c r="K42" i="8"/>
  <c r="Q52" i="9"/>
  <c r="Q44" i="9"/>
  <c r="Q40" i="9"/>
  <c r="Q31" i="9"/>
  <c r="Q23" i="9"/>
  <c r="Q39" i="9"/>
  <c r="Q57" i="9"/>
  <c r="Q49" i="9"/>
  <c r="Q41" i="9"/>
  <c r="Q66" i="9"/>
  <c r="Q37" i="9"/>
  <c r="Q28" i="9"/>
  <c r="Q17" i="9"/>
  <c r="Q9" i="9"/>
  <c r="Q61" i="9"/>
  <c r="Q53" i="9"/>
  <c r="H409" i="6"/>
  <c r="H410" i="6"/>
  <c r="L427" i="6"/>
  <c r="T420" i="3"/>
  <c r="T427" i="3"/>
  <c r="L432" i="6"/>
  <c r="J424" i="6"/>
  <c r="J432" i="6"/>
  <c r="H426" i="6"/>
  <c r="G414" i="6"/>
  <c r="L414" i="6" s="1"/>
  <c r="T435" i="3"/>
  <c r="L421" i="6"/>
  <c r="L419" i="6"/>
  <c r="H427" i="6"/>
  <c r="H423" i="6"/>
  <c r="F401" i="6"/>
  <c r="Q400" i="3"/>
  <c r="O399" i="3"/>
  <c r="O400" i="3"/>
  <c r="T397" i="3"/>
  <c r="L370" i="6"/>
  <c r="G382" i="6"/>
  <c r="L382" i="6" s="1"/>
  <c r="Q401" i="3"/>
  <c r="T389" i="3"/>
  <c r="L396" i="6"/>
  <c r="L392" i="6"/>
  <c r="L384" i="6"/>
  <c r="O401" i="3"/>
  <c r="O14" i="4" s="1"/>
  <c r="I400" i="3"/>
  <c r="G374" i="6"/>
  <c r="L374" i="6" s="1"/>
  <c r="L395" i="6"/>
  <c r="L391" i="6"/>
  <c r="L387" i="6"/>
  <c r="H398" i="6"/>
  <c r="T374" i="3"/>
  <c r="C409" i="1"/>
  <c r="D401" i="3"/>
  <c r="D14" i="4" s="1"/>
  <c r="D400" i="3"/>
  <c r="J373" i="6"/>
  <c r="H396" i="6"/>
  <c r="H389" i="6"/>
  <c r="H381" i="6"/>
  <c r="H373" i="6"/>
  <c r="J392" i="6"/>
  <c r="J377" i="6"/>
  <c r="F400" i="6"/>
  <c r="M401" i="3"/>
  <c r="M14" i="4" s="1"/>
  <c r="H388" i="6"/>
  <c r="H372" i="6"/>
  <c r="J391" i="6"/>
  <c r="M400" i="3"/>
  <c r="L335" i="6"/>
  <c r="H344" i="6"/>
  <c r="H339" i="6"/>
  <c r="F360" i="6"/>
  <c r="D360" i="3"/>
  <c r="D13" i="4" s="1"/>
  <c r="T336" i="3"/>
  <c r="G344" i="6"/>
  <c r="L344" i="6" s="1"/>
  <c r="D358" i="3"/>
  <c r="T352" i="3"/>
  <c r="I360" i="3"/>
  <c r="I13" i="4" s="1"/>
  <c r="L352" i="6"/>
  <c r="L348" i="6"/>
  <c r="L340" i="6"/>
  <c r="G336" i="6"/>
  <c r="L336" i="6" s="1"/>
  <c r="L333" i="6"/>
  <c r="L329" i="6"/>
  <c r="F359" i="6"/>
  <c r="I358" i="3"/>
  <c r="M358" i="3"/>
  <c r="C368" i="1"/>
  <c r="H357" i="6"/>
  <c r="H349" i="6"/>
  <c r="H341" i="6"/>
  <c r="J352" i="6"/>
  <c r="O358" i="3"/>
  <c r="R335" i="3"/>
  <c r="R360" i="3" s="1"/>
  <c r="O320" i="3"/>
  <c r="O12" i="4" s="1"/>
  <c r="T288" i="3"/>
  <c r="T312" i="3"/>
  <c r="M319" i="3"/>
  <c r="D318" i="3"/>
  <c r="C327" i="1"/>
  <c r="G288" i="6"/>
  <c r="L288" i="6" s="1"/>
  <c r="F318" i="6"/>
  <c r="H299" i="6"/>
  <c r="H294" i="6"/>
  <c r="I320" i="3"/>
  <c r="I12" i="4" s="1"/>
  <c r="M318" i="3"/>
  <c r="G304" i="6"/>
  <c r="L304" i="6" s="1"/>
  <c r="I319" i="3"/>
  <c r="F319" i="6"/>
  <c r="D319" i="3"/>
  <c r="R288" i="3"/>
  <c r="H311" i="6"/>
  <c r="H295" i="6"/>
  <c r="J305" i="6"/>
  <c r="J297" i="6"/>
  <c r="F320" i="6"/>
  <c r="L316" i="6"/>
  <c r="L312" i="6"/>
  <c r="L308" i="6"/>
  <c r="L296" i="6"/>
  <c r="L292" i="6"/>
  <c r="C286" i="1"/>
  <c r="B12" i="2" s="1"/>
  <c r="C12" i="2" s="1"/>
  <c r="I279" i="3"/>
  <c r="I11" i="4" s="1"/>
  <c r="F277" i="6"/>
  <c r="D278" i="3"/>
  <c r="G264" i="6"/>
  <c r="L264" i="6" s="1"/>
  <c r="H255" i="6"/>
  <c r="O279" i="3"/>
  <c r="O11" i="4" s="1"/>
  <c r="G248" i="6"/>
  <c r="L248" i="6" s="1"/>
  <c r="T256" i="3"/>
  <c r="J276" i="6"/>
  <c r="I278" i="3"/>
  <c r="D279" i="3"/>
  <c r="D11" i="4" s="1"/>
  <c r="G272" i="6"/>
  <c r="L272" i="6" s="1"/>
  <c r="T246" i="3"/>
  <c r="L276" i="6"/>
  <c r="L268" i="6"/>
  <c r="L260" i="6"/>
  <c r="L256" i="6"/>
  <c r="L252" i="6"/>
  <c r="M279" i="3"/>
  <c r="M11" i="4" s="1"/>
  <c r="G246" i="6"/>
  <c r="L246" i="6" s="1"/>
  <c r="J249" i="6"/>
  <c r="R246" i="3"/>
  <c r="T271" i="3"/>
  <c r="L208" i="6"/>
  <c r="C242" i="1"/>
  <c r="D237" i="3"/>
  <c r="T233" i="3"/>
  <c r="J209" i="6"/>
  <c r="D236" i="3"/>
  <c r="I238" i="3"/>
  <c r="I10" i="4" s="1"/>
  <c r="C243" i="1"/>
  <c r="H206" i="6"/>
  <c r="I237" i="3"/>
  <c r="G224" i="6"/>
  <c r="L224" i="6" s="1"/>
  <c r="O236" i="3"/>
  <c r="I236" i="3"/>
  <c r="T216" i="3"/>
  <c r="J206" i="6"/>
  <c r="F236" i="6"/>
  <c r="O237" i="3"/>
  <c r="L233" i="6"/>
  <c r="L225" i="6"/>
  <c r="L221" i="6"/>
  <c r="L217" i="6"/>
  <c r="L213" i="6"/>
  <c r="L209" i="6"/>
  <c r="M238" i="3"/>
  <c r="M10" i="4" s="1"/>
  <c r="O238" i="3"/>
  <c r="O10" i="4" s="1"/>
  <c r="H218" i="6"/>
  <c r="M237" i="3"/>
  <c r="J224" i="6"/>
  <c r="J216" i="6"/>
  <c r="H229" i="6"/>
  <c r="D198" i="3"/>
  <c r="D9" i="4" s="1"/>
  <c r="F197" i="6"/>
  <c r="H189" i="6"/>
  <c r="M196" i="3"/>
  <c r="L193" i="6"/>
  <c r="L185" i="6"/>
  <c r="L181" i="6"/>
  <c r="L173" i="6"/>
  <c r="J175" i="6"/>
  <c r="M198" i="3"/>
  <c r="M9" i="4" s="1"/>
  <c r="T182" i="3"/>
  <c r="T173" i="3"/>
  <c r="G166" i="6"/>
  <c r="G190" i="6"/>
  <c r="L190" i="6" s="1"/>
  <c r="T166" i="3"/>
  <c r="F196" i="6"/>
  <c r="R165" i="3"/>
  <c r="I197" i="3"/>
  <c r="G189" i="6"/>
  <c r="L189" i="6" s="1"/>
  <c r="I198" i="3"/>
  <c r="I9" i="4" s="1"/>
  <c r="H194" i="6"/>
  <c r="H178" i="6"/>
  <c r="J192" i="6"/>
  <c r="J184" i="6"/>
  <c r="J176" i="6"/>
  <c r="M155" i="3"/>
  <c r="M157" i="3"/>
  <c r="M8" i="4" s="1"/>
  <c r="Q157" i="3"/>
  <c r="Q155" i="3"/>
  <c r="H151" i="6"/>
  <c r="J132" i="6"/>
  <c r="F155" i="6"/>
  <c r="I156" i="3"/>
  <c r="G134" i="6"/>
  <c r="L134" i="6" s="1"/>
  <c r="I155" i="3"/>
  <c r="J141" i="6"/>
  <c r="I157" i="3"/>
  <c r="I8" i="4" s="1"/>
  <c r="H132" i="6"/>
  <c r="J146" i="6"/>
  <c r="D157" i="3"/>
  <c r="D8" i="4" s="1"/>
  <c r="O157" i="3"/>
  <c r="O8" i="4" s="1"/>
  <c r="L152" i="6"/>
  <c r="L148" i="6"/>
  <c r="L140" i="6"/>
  <c r="L136" i="6"/>
  <c r="L132" i="6"/>
  <c r="D156" i="3"/>
  <c r="C160" i="1"/>
  <c r="J139" i="6"/>
  <c r="J147" i="6"/>
  <c r="H126" i="6"/>
  <c r="H142" i="6"/>
  <c r="H150" i="6"/>
  <c r="L91" i="6"/>
  <c r="M117" i="3"/>
  <c r="M7" i="4" s="1"/>
  <c r="H89" i="6"/>
  <c r="H98" i="6"/>
  <c r="J89" i="6"/>
  <c r="D115" i="3"/>
  <c r="F116" i="6"/>
  <c r="M115" i="3"/>
  <c r="I116" i="3"/>
  <c r="T108" i="3"/>
  <c r="O115" i="3"/>
  <c r="T91" i="3"/>
  <c r="G100" i="6"/>
  <c r="G117" i="6" s="1"/>
  <c r="R101" i="3"/>
  <c r="R115" i="3" s="1"/>
  <c r="C118" i="1"/>
  <c r="L109" i="6"/>
  <c r="L105" i="6"/>
  <c r="L101" i="6"/>
  <c r="L97" i="6"/>
  <c r="L93" i="6"/>
  <c r="L89" i="6"/>
  <c r="O117" i="3"/>
  <c r="O7" i="4" s="1"/>
  <c r="J102" i="6"/>
  <c r="J94" i="6"/>
  <c r="H108" i="6"/>
  <c r="J66" i="6"/>
  <c r="D74" i="3"/>
  <c r="H71" i="6"/>
  <c r="G49" i="6"/>
  <c r="L49" i="6" s="1"/>
  <c r="H46" i="6"/>
  <c r="H50" i="6"/>
  <c r="J46" i="6"/>
  <c r="T46" i="3"/>
  <c r="D75" i="3"/>
  <c r="T59" i="3"/>
  <c r="F74" i="6"/>
  <c r="H54" i="6"/>
  <c r="I74" i="3"/>
  <c r="M75" i="3"/>
  <c r="G46" i="6"/>
  <c r="H58" i="6"/>
  <c r="O74" i="3"/>
  <c r="G51" i="6"/>
  <c r="L51" i="6" s="1"/>
  <c r="R48" i="3"/>
  <c r="R76" i="3" s="1"/>
  <c r="G70" i="6"/>
  <c r="L70" i="6" s="1"/>
  <c r="G67" i="6"/>
  <c r="L67" i="6" s="1"/>
  <c r="H62" i="6"/>
  <c r="O75" i="3"/>
  <c r="M76" i="3"/>
  <c r="M6" i="4" s="1"/>
  <c r="G54" i="6"/>
  <c r="L54" i="6" s="1"/>
  <c r="L64" i="6"/>
  <c r="L60" i="6"/>
  <c r="C77" i="1"/>
  <c r="J69" i="6"/>
  <c r="J61" i="6"/>
  <c r="H72" i="6"/>
  <c r="H64" i="6"/>
  <c r="H56" i="6"/>
  <c r="F37" i="6"/>
  <c r="T34" i="3"/>
  <c r="T9" i="3"/>
  <c r="I36" i="3"/>
  <c r="H6" i="6"/>
  <c r="T26" i="3"/>
  <c r="G8" i="6"/>
  <c r="L29" i="6"/>
  <c r="L25" i="6"/>
  <c r="L21" i="6"/>
  <c r="L17" i="6"/>
  <c r="L13" i="6"/>
  <c r="H27" i="6"/>
  <c r="I38" i="3"/>
  <c r="I5" i="4" s="1"/>
  <c r="O38" i="3"/>
  <c r="O5" i="4" s="1"/>
  <c r="F36" i="6"/>
  <c r="H23" i="6"/>
  <c r="M37" i="3"/>
  <c r="O36" i="3"/>
  <c r="J19" i="6"/>
  <c r="J31" i="6"/>
  <c r="B29" i="11"/>
  <c r="H32" i="7"/>
  <c r="J8" i="1"/>
  <c r="B38" i="6"/>
  <c r="K38" i="1"/>
  <c r="J10" i="6"/>
  <c r="O7" i="1"/>
  <c r="M35" i="1"/>
  <c r="M27" i="1"/>
  <c r="M19" i="1"/>
  <c r="O15" i="1"/>
  <c r="M11" i="1"/>
  <c r="M7" i="1"/>
  <c r="H9" i="6"/>
  <c r="K39" i="1"/>
  <c r="H6" i="2" s="1"/>
  <c r="B37" i="6"/>
  <c r="L9" i="6"/>
  <c r="C38" i="6"/>
  <c r="E38" i="6"/>
  <c r="E36" i="6"/>
  <c r="D75" i="6"/>
  <c r="J53" i="6"/>
  <c r="H48" i="6"/>
  <c r="D76" i="6"/>
  <c r="O78" i="1"/>
  <c r="C76" i="1"/>
  <c r="O76" i="1"/>
  <c r="C78" i="1"/>
  <c r="B7" i="2" s="1"/>
  <c r="C7" i="2" s="1"/>
  <c r="E76" i="6"/>
  <c r="C76" i="6"/>
  <c r="E74" i="6"/>
  <c r="L48" i="6"/>
  <c r="L85" i="6"/>
  <c r="B116" i="6"/>
  <c r="O99" i="1"/>
  <c r="M115" i="1"/>
  <c r="M111" i="1"/>
  <c r="O107" i="1"/>
  <c r="O103" i="1"/>
  <c r="M95" i="1"/>
  <c r="M91" i="1"/>
  <c r="J86" i="6"/>
  <c r="K119" i="1"/>
  <c r="C115" i="6"/>
  <c r="H92" i="6"/>
  <c r="E117" i="6"/>
  <c r="C117" i="6"/>
  <c r="K120" i="1"/>
  <c r="H8" i="2" s="1"/>
  <c r="C120" i="1"/>
  <c r="B8" i="2" s="1"/>
  <c r="C8" i="2" s="1"/>
  <c r="B117" i="6"/>
  <c r="O159" i="1"/>
  <c r="C161" i="1"/>
  <c r="B9" i="2" s="1"/>
  <c r="C9" i="2" s="1"/>
  <c r="D157" i="6"/>
  <c r="C157" i="6"/>
  <c r="E157" i="6"/>
  <c r="E156" i="6"/>
  <c r="M157" i="1"/>
  <c r="M153" i="1"/>
  <c r="M149" i="1"/>
  <c r="M145" i="1"/>
  <c r="M141" i="1"/>
  <c r="M137" i="1"/>
  <c r="M133" i="1"/>
  <c r="J131" i="6"/>
  <c r="L128" i="6"/>
  <c r="O160" i="1"/>
  <c r="K161" i="1"/>
  <c r="H9" i="2" s="1"/>
  <c r="C159" i="1"/>
  <c r="E155" i="6"/>
  <c r="O161" i="1"/>
  <c r="K160" i="1"/>
  <c r="C156" i="6"/>
  <c r="O201" i="1"/>
  <c r="M201" i="1"/>
  <c r="M202" i="1"/>
  <c r="M203" i="1"/>
  <c r="I10" i="2" s="1"/>
  <c r="C197" i="6"/>
  <c r="L169" i="6"/>
  <c r="C198" i="6"/>
  <c r="O202" i="1"/>
  <c r="J168" i="6"/>
  <c r="H170" i="6"/>
  <c r="E198" i="6"/>
  <c r="E196" i="6"/>
  <c r="D197" i="6"/>
  <c r="D196" i="6"/>
  <c r="O244" i="1"/>
  <c r="O243" i="1"/>
  <c r="M212" i="1"/>
  <c r="M237" i="1"/>
  <c r="M229" i="1"/>
  <c r="M225" i="1"/>
  <c r="M217" i="1"/>
  <c r="M213" i="1"/>
  <c r="J208" i="6"/>
  <c r="K244" i="1"/>
  <c r="H11" i="2" s="1"/>
  <c r="K242" i="1"/>
  <c r="D236" i="6"/>
  <c r="E238" i="6"/>
  <c r="D238" i="6"/>
  <c r="C238" i="6"/>
  <c r="H213" i="6"/>
  <c r="E277" i="6"/>
  <c r="C278" i="6"/>
  <c r="H246" i="6"/>
  <c r="O277" i="1"/>
  <c r="M281" i="1"/>
  <c r="M273" i="1"/>
  <c r="M269" i="1"/>
  <c r="M265" i="1"/>
  <c r="M261" i="1"/>
  <c r="M257" i="1"/>
  <c r="K285" i="1"/>
  <c r="O257" i="1"/>
  <c r="O284" i="1" s="1"/>
  <c r="C279" i="6"/>
  <c r="C284" i="1"/>
  <c r="B277" i="6"/>
  <c r="J251" i="6"/>
  <c r="C285" i="1"/>
  <c r="K284" i="1"/>
  <c r="C328" i="1"/>
  <c r="B13" i="2" s="1"/>
  <c r="C13" i="2" s="1"/>
  <c r="C319" i="6"/>
  <c r="J289" i="6"/>
  <c r="M314" i="1"/>
  <c r="O322" i="1"/>
  <c r="M318" i="1"/>
  <c r="M310" i="1"/>
  <c r="O306" i="1"/>
  <c r="O302" i="1"/>
  <c r="O298" i="1"/>
  <c r="D318" i="6"/>
  <c r="K326" i="1"/>
  <c r="K328" i="1"/>
  <c r="H13" i="2" s="1"/>
  <c r="C318" i="6"/>
  <c r="D319" i="6"/>
  <c r="H287" i="6"/>
  <c r="E318" i="6"/>
  <c r="E319" i="6"/>
  <c r="M367" i="1"/>
  <c r="M368" i="1"/>
  <c r="M369" i="1"/>
  <c r="I14" i="2" s="1"/>
  <c r="C358" i="6"/>
  <c r="O367" i="1"/>
  <c r="C367" i="1"/>
  <c r="E360" i="6"/>
  <c r="B358" i="6"/>
  <c r="C359" i="6"/>
  <c r="J336" i="6"/>
  <c r="H333" i="6"/>
  <c r="O368" i="1"/>
  <c r="E359" i="6"/>
  <c r="D358" i="6"/>
  <c r="D359" i="6"/>
  <c r="B360" i="6"/>
  <c r="B359" i="6"/>
  <c r="D360" i="6"/>
  <c r="O380" i="1"/>
  <c r="O409" i="1" s="1"/>
  <c r="C411" i="1"/>
  <c r="B15" i="2" s="1"/>
  <c r="C15" i="2" s="1"/>
  <c r="E399" i="6"/>
  <c r="M388" i="1"/>
  <c r="M396" i="1"/>
  <c r="M384" i="1"/>
  <c r="J368" i="6"/>
  <c r="C410" i="1"/>
  <c r="B401" i="6"/>
  <c r="E400" i="6"/>
  <c r="E401" i="6"/>
  <c r="M400" i="1"/>
  <c r="K409" i="1"/>
  <c r="B400" i="6"/>
  <c r="C399" i="6"/>
  <c r="L372" i="6"/>
  <c r="M420" i="1"/>
  <c r="M450" i="1" s="1"/>
  <c r="O431" i="1"/>
  <c r="O427" i="1"/>
  <c r="M423" i="1"/>
  <c r="L437" i="6"/>
  <c r="J433" i="6"/>
  <c r="L422" i="6"/>
  <c r="O474" i="1"/>
  <c r="O473" i="1"/>
  <c r="E480" i="6"/>
  <c r="E481" i="6"/>
  <c r="E482" i="6"/>
  <c r="L460" i="6"/>
  <c r="D482" i="6"/>
  <c r="B482" i="6"/>
  <c r="L459" i="6"/>
  <c r="O471" i="1"/>
  <c r="I480" i="3"/>
  <c r="O470" i="1"/>
  <c r="B481" i="6"/>
  <c r="I481" i="3"/>
  <c r="M468" i="1"/>
  <c r="M494" i="1" s="1"/>
  <c r="I17" i="2" s="1"/>
  <c r="M467" i="1"/>
  <c r="M481" i="3"/>
  <c r="T455" i="3"/>
  <c r="I482" i="3"/>
  <c r="I16" i="4" s="1"/>
  <c r="G455" i="6"/>
  <c r="L455" i="6" s="1"/>
  <c r="F482" i="6"/>
  <c r="F481" i="6"/>
  <c r="F480" i="6"/>
  <c r="O466" i="1"/>
  <c r="O465" i="1"/>
  <c r="L453" i="6"/>
  <c r="B480" i="6"/>
  <c r="G481" i="6"/>
  <c r="K494" i="1"/>
  <c r="H17" i="2" s="1"/>
  <c r="O463" i="1"/>
  <c r="M480" i="3"/>
  <c r="O480" i="3"/>
  <c r="L451" i="6"/>
  <c r="O482" i="3"/>
  <c r="O16" i="4" s="1"/>
  <c r="O481" i="3"/>
  <c r="R481" i="3"/>
  <c r="G19" i="2"/>
  <c r="D481" i="6"/>
  <c r="F19" i="2"/>
  <c r="D480" i="6"/>
  <c r="K492" i="1"/>
  <c r="E19" i="2"/>
  <c r="K493" i="1"/>
  <c r="O461" i="1"/>
  <c r="D19" i="2"/>
  <c r="P18" i="4"/>
  <c r="N18" i="4"/>
  <c r="L18" i="4"/>
  <c r="M482" i="3"/>
  <c r="M16" i="4" s="1"/>
  <c r="K18" i="4"/>
  <c r="R482" i="3"/>
  <c r="J18" i="4"/>
  <c r="H18" i="4"/>
  <c r="G18" i="4"/>
  <c r="E18" i="4"/>
  <c r="R480" i="3"/>
  <c r="C18" i="4"/>
  <c r="B18" i="4"/>
  <c r="H438" i="6"/>
  <c r="L438" i="6"/>
  <c r="T438" i="3"/>
  <c r="J438" i="6"/>
  <c r="H436" i="6"/>
  <c r="L436" i="6"/>
  <c r="L435" i="6"/>
  <c r="O445" i="1"/>
  <c r="Q441" i="3"/>
  <c r="O444" i="1"/>
  <c r="L433" i="6"/>
  <c r="I441" i="3"/>
  <c r="I15" i="4" s="1"/>
  <c r="H433" i="6"/>
  <c r="D440" i="3"/>
  <c r="D439" i="6"/>
  <c r="D441" i="6"/>
  <c r="Q439" i="3"/>
  <c r="D441" i="3"/>
  <c r="D15" i="4" s="1"/>
  <c r="C440" i="6"/>
  <c r="O442" i="1"/>
  <c r="H431" i="6"/>
  <c r="L431" i="6"/>
  <c r="D439" i="3"/>
  <c r="I440" i="3"/>
  <c r="G430" i="6"/>
  <c r="L430" i="6" s="1"/>
  <c r="H430" i="6"/>
  <c r="C439" i="6"/>
  <c r="O440" i="1"/>
  <c r="O450" i="1" s="1"/>
  <c r="L429" i="6"/>
  <c r="H429" i="6"/>
  <c r="H428" i="6"/>
  <c r="D440" i="6"/>
  <c r="L428" i="6"/>
  <c r="I439" i="3"/>
  <c r="E439" i="6"/>
  <c r="M440" i="3"/>
  <c r="Q440" i="3"/>
  <c r="F439" i="6"/>
  <c r="L426" i="6"/>
  <c r="H425" i="6"/>
  <c r="L425" i="6"/>
  <c r="J425" i="6"/>
  <c r="B439" i="6"/>
  <c r="M439" i="3"/>
  <c r="E43" i="7"/>
  <c r="H424" i="6"/>
  <c r="L424" i="6"/>
  <c r="B441" i="6"/>
  <c r="B440" i="6"/>
  <c r="H8" i="11"/>
  <c r="H10" i="11"/>
  <c r="E441" i="6"/>
  <c r="E440" i="6"/>
  <c r="C441" i="6"/>
  <c r="L423" i="6"/>
  <c r="M441" i="3"/>
  <c r="M15" i="4" s="1"/>
  <c r="E13" i="11"/>
  <c r="O440" i="3"/>
  <c r="C450" i="1"/>
  <c r="H422" i="6"/>
  <c r="J422" i="6"/>
  <c r="F441" i="6"/>
  <c r="F440" i="6"/>
  <c r="D9" i="11"/>
  <c r="H9" i="11" s="1"/>
  <c r="D11" i="11"/>
  <c r="H11" i="11" s="1"/>
  <c r="C10" i="11"/>
  <c r="G10" i="11" s="1"/>
  <c r="G13" i="11" s="1"/>
  <c r="G22" i="7"/>
  <c r="O32" i="7"/>
  <c r="O432" i="1"/>
  <c r="M452" i="1"/>
  <c r="I16" i="2" s="1"/>
  <c r="K452" i="1"/>
  <c r="H16" i="2" s="1"/>
  <c r="K451" i="1"/>
  <c r="K450" i="1"/>
  <c r="B27" i="11"/>
  <c r="B28" i="11"/>
  <c r="H7" i="11"/>
  <c r="G24" i="7"/>
  <c r="N24" i="7"/>
  <c r="J22" i="7"/>
  <c r="J24" i="7"/>
  <c r="R421" i="3"/>
  <c r="O33" i="7"/>
  <c r="G21" i="7"/>
  <c r="O441" i="3"/>
  <c r="O15" i="4" s="1"/>
  <c r="E6" i="7"/>
  <c r="J42" i="7"/>
  <c r="C452" i="1"/>
  <c r="B16" i="2" s="1"/>
  <c r="C16" i="2" s="1"/>
  <c r="O439" i="3"/>
  <c r="J41" i="7"/>
  <c r="C451" i="1"/>
  <c r="H33" i="7"/>
  <c r="J21" i="7"/>
  <c r="N22" i="7"/>
  <c r="N21" i="7"/>
  <c r="R441" i="3"/>
  <c r="G25" i="8"/>
  <c r="Q34" i="8"/>
  <c r="H34" i="8"/>
  <c r="J25" i="8"/>
  <c r="J22" i="8"/>
  <c r="N22" i="8"/>
  <c r="E6" i="8"/>
  <c r="G23" i="8"/>
  <c r="K43" i="8"/>
  <c r="G22" i="8"/>
  <c r="Q33" i="8"/>
  <c r="N25" i="8"/>
  <c r="H33" i="8"/>
  <c r="J23" i="8"/>
  <c r="M411" i="1" l="1"/>
  <c r="I15" i="2" s="1"/>
  <c r="C369" i="1"/>
  <c r="B14" i="2" s="1"/>
  <c r="C14" i="2" s="1"/>
  <c r="J358" i="6"/>
  <c r="R358" i="3"/>
  <c r="R359" i="3"/>
  <c r="O327" i="1"/>
  <c r="R319" i="3"/>
  <c r="R318" i="3"/>
  <c r="R320" i="3"/>
  <c r="M326" i="1"/>
  <c r="M284" i="1"/>
  <c r="G155" i="6"/>
  <c r="C493" i="1"/>
  <c r="C201" i="1"/>
  <c r="H481" i="6"/>
  <c r="L360" i="6"/>
  <c r="G441" i="6"/>
  <c r="C203" i="1"/>
  <c r="B10" i="2" s="1"/>
  <c r="C10" i="2" s="1"/>
  <c r="H360" i="6"/>
  <c r="C202" i="1"/>
  <c r="C492" i="1"/>
  <c r="J482" i="6"/>
  <c r="H482" i="6"/>
  <c r="J278" i="6"/>
  <c r="M286" i="1"/>
  <c r="I12" i="2" s="1"/>
  <c r="J481" i="6"/>
  <c r="G360" i="6"/>
  <c r="H399" i="6"/>
  <c r="H115" i="6"/>
  <c r="L359" i="6"/>
  <c r="G358" i="6"/>
  <c r="J237" i="6"/>
  <c r="J236" i="6"/>
  <c r="J238" i="6"/>
  <c r="H198" i="6"/>
  <c r="J157" i="6"/>
  <c r="M161" i="1"/>
  <c r="I9" i="2" s="1"/>
  <c r="H157" i="6"/>
  <c r="J155" i="6"/>
  <c r="J156" i="6"/>
  <c r="M159" i="1"/>
  <c r="H156" i="6"/>
  <c r="H155" i="6"/>
  <c r="H116" i="6"/>
  <c r="R117" i="3"/>
  <c r="R116" i="3"/>
  <c r="O118" i="1"/>
  <c r="M118" i="1"/>
  <c r="M120" i="1"/>
  <c r="I8" i="2" s="1"/>
  <c r="F23" i="12"/>
  <c r="F7" i="12" s="1"/>
  <c r="H74" i="6"/>
  <c r="M76" i="1"/>
  <c r="M78" i="1"/>
  <c r="I7" i="2" s="1"/>
  <c r="R74" i="3"/>
  <c r="R75" i="3"/>
  <c r="D11" i="9"/>
  <c r="D22" i="9" s="1"/>
  <c r="B25" i="9"/>
  <c r="C38" i="1"/>
  <c r="C39" i="1"/>
  <c r="B6" i="2" s="1"/>
  <c r="C6" i="2" s="1"/>
  <c r="L7" i="1"/>
  <c r="P7" i="1" s="1"/>
  <c r="P6" i="1"/>
  <c r="M39" i="1"/>
  <c r="I6" i="2" s="1"/>
  <c r="M37" i="1"/>
  <c r="H480" i="6"/>
  <c r="J480" i="6"/>
  <c r="M493" i="1"/>
  <c r="C494" i="1"/>
  <c r="B17" i="2" s="1"/>
  <c r="C17" i="2" s="1"/>
  <c r="L156" i="6"/>
  <c r="L236" i="6"/>
  <c r="L358" i="6"/>
  <c r="L401" i="6"/>
  <c r="G439" i="6"/>
  <c r="G440" i="6"/>
  <c r="H401" i="6"/>
  <c r="H400" i="6"/>
  <c r="L400" i="6"/>
  <c r="G399" i="6"/>
  <c r="G401" i="6"/>
  <c r="G400" i="6"/>
  <c r="J360" i="6"/>
  <c r="H358" i="6"/>
  <c r="G359" i="6"/>
  <c r="G318" i="6"/>
  <c r="G319" i="6"/>
  <c r="G320" i="6"/>
  <c r="J277" i="6"/>
  <c r="G279" i="6"/>
  <c r="G278" i="6"/>
  <c r="G277" i="6"/>
  <c r="R279" i="3"/>
  <c r="R277" i="3"/>
  <c r="R278" i="3"/>
  <c r="L238" i="6"/>
  <c r="L237" i="6"/>
  <c r="G238" i="6"/>
  <c r="G237" i="6"/>
  <c r="G236" i="6"/>
  <c r="H196" i="6"/>
  <c r="G198" i="6"/>
  <c r="G197" i="6"/>
  <c r="G196" i="6"/>
  <c r="L166" i="6"/>
  <c r="L198" i="6" s="1"/>
  <c r="H197" i="6"/>
  <c r="R196" i="3"/>
  <c r="R197" i="3"/>
  <c r="R198" i="3"/>
  <c r="L155" i="6"/>
  <c r="G157" i="6"/>
  <c r="D18" i="4"/>
  <c r="G156" i="6"/>
  <c r="L157" i="6"/>
  <c r="G115" i="6"/>
  <c r="L100" i="6"/>
  <c r="L116" i="6" s="1"/>
  <c r="J37" i="7"/>
  <c r="J38" i="7" s="1"/>
  <c r="G116" i="6"/>
  <c r="G74" i="6"/>
  <c r="G75" i="6"/>
  <c r="G76" i="6"/>
  <c r="L46" i="6"/>
  <c r="L76" i="6" s="1"/>
  <c r="H76" i="6"/>
  <c r="L8" i="6"/>
  <c r="L36" i="6" s="1"/>
  <c r="G38" i="6"/>
  <c r="G37" i="6"/>
  <c r="G36" i="6"/>
  <c r="M38" i="1"/>
  <c r="O38" i="1"/>
  <c r="O37" i="1"/>
  <c r="O39" i="1"/>
  <c r="H37" i="6"/>
  <c r="H38" i="6"/>
  <c r="H36" i="6"/>
  <c r="J38" i="6"/>
  <c r="J36" i="6"/>
  <c r="J37" i="6"/>
  <c r="J9" i="1"/>
  <c r="H75" i="6"/>
  <c r="J74" i="6"/>
  <c r="J76" i="6"/>
  <c r="J75" i="6"/>
  <c r="M119" i="1"/>
  <c r="J117" i="6"/>
  <c r="J115" i="6"/>
  <c r="J116" i="6"/>
  <c r="H117" i="6"/>
  <c r="O119" i="1"/>
  <c r="O120" i="1"/>
  <c r="M160" i="1"/>
  <c r="J197" i="6"/>
  <c r="J196" i="6"/>
  <c r="J198" i="6"/>
  <c r="M242" i="1"/>
  <c r="M243" i="1"/>
  <c r="M244" i="1"/>
  <c r="I11" i="2" s="1"/>
  <c r="H237" i="6"/>
  <c r="H236" i="6"/>
  <c r="H238" i="6"/>
  <c r="O285" i="1"/>
  <c r="J279" i="6"/>
  <c r="H279" i="6"/>
  <c r="H278" i="6"/>
  <c r="H277" i="6"/>
  <c r="O286" i="1"/>
  <c r="L278" i="6"/>
  <c r="L279" i="6"/>
  <c r="L277" i="6"/>
  <c r="M285" i="1"/>
  <c r="H320" i="6"/>
  <c r="H319" i="6"/>
  <c r="H318" i="6"/>
  <c r="L319" i="6"/>
  <c r="L320" i="6"/>
  <c r="L318" i="6"/>
  <c r="M328" i="1"/>
  <c r="I13" i="2" s="1"/>
  <c r="M327" i="1"/>
  <c r="O328" i="1"/>
  <c r="J320" i="6"/>
  <c r="J318" i="6"/>
  <c r="J319" i="6"/>
  <c r="O326" i="1"/>
  <c r="J359" i="6"/>
  <c r="H359" i="6"/>
  <c r="L399" i="6"/>
  <c r="M409" i="1"/>
  <c r="M410" i="1"/>
  <c r="J400" i="6"/>
  <c r="J399" i="6"/>
  <c r="J401" i="6"/>
  <c r="O410" i="1"/>
  <c r="O411" i="1"/>
  <c r="H439" i="6"/>
  <c r="M451" i="1"/>
  <c r="M492" i="1"/>
  <c r="G480" i="6"/>
  <c r="G482" i="6"/>
  <c r="I18" i="4"/>
  <c r="L482" i="6"/>
  <c r="H19" i="2"/>
  <c r="O18" i="4"/>
  <c r="L480" i="6"/>
  <c r="L481" i="6"/>
  <c r="M18" i="4"/>
  <c r="O493" i="1"/>
  <c r="O492" i="1"/>
  <c r="O494" i="1"/>
  <c r="H441" i="6"/>
  <c r="H440" i="6"/>
  <c r="L439" i="6"/>
  <c r="L440" i="6"/>
  <c r="L441" i="6"/>
  <c r="J439" i="6"/>
  <c r="J441" i="6"/>
  <c r="J440" i="6"/>
  <c r="G23" i="7"/>
  <c r="O451" i="1"/>
  <c r="O452" i="1"/>
  <c r="D28" i="11"/>
  <c r="D29" i="11" s="1"/>
  <c r="D30" i="11" s="1"/>
  <c r="H13" i="11"/>
  <c r="J27" i="7"/>
  <c r="H31" i="7" s="1"/>
  <c r="H30" i="7" s="1"/>
  <c r="N23" i="7"/>
  <c r="J23" i="7"/>
  <c r="R440" i="3"/>
  <c r="R439" i="3"/>
  <c r="K38" i="8"/>
  <c r="K39" i="8" s="1"/>
  <c r="N24" i="8"/>
  <c r="G24" i="8"/>
  <c r="J24" i="8"/>
  <c r="M28" i="8"/>
  <c r="C19" i="2" l="1"/>
  <c r="L117" i="6"/>
  <c r="L115" i="6"/>
  <c r="B19" i="2"/>
  <c r="L8" i="1"/>
  <c r="N8" i="1" s="1"/>
  <c r="N7" i="1"/>
  <c r="L75" i="6"/>
  <c r="L74" i="6"/>
  <c r="L197" i="6"/>
  <c r="L196" i="6"/>
  <c r="L38" i="6"/>
  <c r="L37" i="6"/>
  <c r="J10" i="1"/>
  <c r="I19" i="2"/>
  <c r="O30" i="7"/>
  <c r="O31" i="7" s="1"/>
  <c r="J43" i="7"/>
  <c r="Q31" i="8"/>
  <c r="Q32" i="8" s="1"/>
  <c r="H32" i="8"/>
  <c r="H31" i="8" s="1"/>
  <c r="K44" i="8"/>
  <c r="L9" i="1" l="1"/>
  <c r="N9" i="1" s="1"/>
  <c r="P8" i="1"/>
  <c r="J11" i="1"/>
  <c r="L10" i="1" l="1"/>
  <c r="N10" i="1" s="1"/>
  <c r="P9" i="1"/>
  <c r="J12" i="1"/>
  <c r="P10" i="1" l="1"/>
  <c r="L11" i="1"/>
  <c r="N11" i="1" s="1"/>
  <c r="J13" i="1"/>
  <c r="L12" i="1" l="1"/>
  <c r="L13" i="1" s="1"/>
  <c r="L14" i="1" s="1"/>
  <c r="P11" i="1"/>
  <c r="J14" i="1"/>
  <c r="N13" i="1" l="1"/>
  <c r="P13" i="1"/>
  <c r="P12" i="1"/>
  <c r="N12" i="1"/>
  <c r="J15" i="1"/>
  <c r="N14" i="1"/>
  <c r="P14" i="1"/>
  <c r="L15" i="1"/>
  <c r="L16" i="1" l="1"/>
  <c r="P15" i="1"/>
  <c r="N15" i="1"/>
  <c r="J16" i="1"/>
  <c r="N16" i="1" l="1"/>
  <c r="J17" i="1"/>
  <c r="L17" i="1"/>
  <c r="P16" i="1"/>
  <c r="P17" i="1" l="1"/>
  <c r="L18" i="1"/>
  <c r="J18" i="1"/>
  <c r="N17" i="1"/>
  <c r="J19" i="1" l="1"/>
  <c r="N18" i="1"/>
  <c r="L19" i="1"/>
  <c r="P18" i="1"/>
  <c r="L20" i="1" l="1"/>
  <c r="P19" i="1"/>
  <c r="J20" i="1"/>
  <c r="N19" i="1"/>
  <c r="N20" i="1" l="1"/>
  <c r="J21" i="1"/>
  <c r="L21" i="1"/>
  <c r="P20" i="1"/>
  <c r="P21" i="1" l="1"/>
  <c r="L22" i="1"/>
  <c r="J22" i="1"/>
  <c r="N21" i="1"/>
  <c r="J23" i="1" l="1"/>
  <c r="N22" i="1"/>
  <c r="P22" i="1"/>
  <c r="L23" i="1"/>
  <c r="L24" i="1" l="1"/>
  <c r="P23" i="1"/>
  <c r="J24" i="1"/>
  <c r="N23" i="1"/>
  <c r="N24" i="1" l="1"/>
  <c r="J25" i="1"/>
  <c r="L25" i="1"/>
  <c r="P24" i="1"/>
  <c r="P25" i="1" l="1"/>
  <c r="L26" i="1"/>
  <c r="J26" i="1"/>
  <c r="N25" i="1"/>
  <c r="N26" i="1" l="1"/>
  <c r="J27" i="1"/>
  <c r="L27" i="1"/>
  <c r="P26" i="1"/>
  <c r="L28" i="1" l="1"/>
  <c r="P27" i="1"/>
  <c r="J28" i="1"/>
  <c r="N27" i="1"/>
  <c r="N28" i="1" l="1"/>
  <c r="J29" i="1"/>
  <c r="L29" i="1"/>
  <c r="P28" i="1"/>
  <c r="P29" i="1" l="1"/>
  <c r="L30" i="1"/>
  <c r="J30" i="1"/>
  <c r="N29" i="1"/>
  <c r="N30" i="1" l="1"/>
  <c r="J31" i="1"/>
  <c r="P30" i="1"/>
  <c r="L31" i="1"/>
  <c r="L32" i="1" l="1"/>
  <c r="P31" i="1"/>
  <c r="N31" i="1"/>
  <c r="J32" i="1"/>
  <c r="N32" i="1" l="1"/>
  <c r="J33" i="1"/>
  <c r="P32" i="1"/>
  <c r="L33" i="1"/>
  <c r="P33" i="1" l="1"/>
  <c r="L34" i="1"/>
  <c r="J34" i="1"/>
  <c r="N33" i="1"/>
  <c r="J35" i="1" l="1"/>
  <c r="N34" i="1"/>
  <c r="L35" i="1"/>
  <c r="P34" i="1"/>
  <c r="L36" i="1" l="1"/>
  <c r="P35" i="1"/>
  <c r="N35" i="1"/>
  <c r="J36" i="1"/>
  <c r="N36" i="1" l="1"/>
  <c r="J48" i="1"/>
  <c r="L48" i="1"/>
  <c r="P36" i="1"/>
  <c r="P48" i="1" l="1"/>
  <c r="L49" i="1"/>
  <c r="N48" i="1"/>
  <c r="J49" i="1"/>
  <c r="J50" i="1" l="1"/>
  <c r="N49" i="1"/>
  <c r="L50" i="1"/>
  <c r="P49" i="1"/>
  <c r="P50" i="1" l="1"/>
  <c r="L51" i="1"/>
  <c r="J51" i="1"/>
  <c r="J52" i="1" s="1"/>
  <c r="N50" i="1"/>
  <c r="J53" i="1" l="1"/>
  <c r="N51" i="1"/>
  <c r="P51" i="1"/>
  <c r="L52" i="1"/>
  <c r="L53" i="1" l="1"/>
  <c r="N53" i="1" s="1"/>
  <c r="P52" i="1"/>
  <c r="N52" i="1"/>
  <c r="J54" i="1"/>
  <c r="J55" i="1" l="1"/>
  <c r="P53" i="1"/>
  <c r="L54" i="1"/>
  <c r="P54" i="1" l="1"/>
  <c r="L55" i="1"/>
  <c r="N55" i="1" s="1"/>
  <c r="N54" i="1"/>
  <c r="J56" i="1"/>
  <c r="J57" i="1" l="1"/>
  <c r="L56" i="1"/>
  <c r="P55" i="1"/>
  <c r="L57" i="1" l="1"/>
  <c r="N57" i="1" s="1"/>
  <c r="P56" i="1"/>
  <c r="N56" i="1"/>
  <c r="J58" i="1"/>
  <c r="J59" i="1" l="1"/>
  <c r="P57" i="1"/>
  <c r="L58" i="1"/>
  <c r="P58" i="1" l="1"/>
  <c r="L59" i="1"/>
  <c r="N59" i="1" s="1"/>
  <c r="J60" i="1"/>
  <c r="N58" i="1"/>
  <c r="J61" i="1" l="1"/>
  <c r="P59" i="1"/>
  <c r="L60" i="1"/>
  <c r="P60" i="1" l="1"/>
  <c r="L61" i="1"/>
  <c r="N61" i="1" s="1"/>
  <c r="N60" i="1"/>
  <c r="J62" i="1"/>
  <c r="J63" i="1" l="1"/>
  <c r="P61" i="1"/>
  <c r="L62" i="1"/>
  <c r="P62" i="1" l="1"/>
  <c r="L63" i="1"/>
  <c r="N63" i="1" s="1"/>
  <c r="N62" i="1"/>
  <c r="J64" i="1"/>
  <c r="J65" i="1" l="1"/>
  <c r="L64" i="1"/>
  <c r="P63" i="1"/>
  <c r="L65" i="1" l="1"/>
  <c r="N65" i="1" s="1"/>
  <c r="P64" i="1"/>
  <c r="J66" i="1"/>
  <c r="N64" i="1"/>
  <c r="J67" i="1" l="1"/>
  <c r="L66" i="1"/>
  <c r="P65" i="1"/>
  <c r="P66" i="1" l="1"/>
  <c r="L67" i="1"/>
  <c r="N67" i="1" s="1"/>
  <c r="N66" i="1"/>
  <c r="J68" i="1"/>
  <c r="J69" i="1" l="1"/>
  <c r="L68" i="1"/>
  <c r="P67" i="1"/>
  <c r="P68" i="1" l="1"/>
  <c r="L69" i="1"/>
  <c r="N69" i="1" s="1"/>
  <c r="N68" i="1"/>
  <c r="J70" i="1"/>
  <c r="J71" i="1" l="1"/>
  <c r="P69" i="1"/>
  <c r="L70" i="1"/>
  <c r="L71" i="1" l="1"/>
  <c r="N71" i="1" s="1"/>
  <c r="P70" i="1"/>
  <c r="J72" i="1"/>
  <c r="N70" i="1"/>
  <c r="J73" i="1" l="1"/>
  <c r="P71" i="1"/>
  <c r="L72" i="1"/>
  <c r="L73" i="1" l="1"/>
  <c r="N73" i="1" s="1"/>
  <c r="P72" i="1"/>
  <c r="J74" i="1"/>
  <c r="N72" i="1"/>
  <c r="J75" i="1" l="1"/>
  <c r="L74" i="1"/>
  <c r="P73" i="1"/>
  <c r="P74" i="1" l="1"/>
  <c r="L75" i="1"/>
  <c r="N75" i="1" s="1"/>
  <c r="J87" i="1"/>
  <c r="N74" i="1"/>
  <c r="J88" i="1" l="1"/>
  <c r="P75" i="1"/>
  <c r="L87" i="1"/>
  <c r="P87" i="1" l="1"/>
  <c r="L88" i="1"/>
  <c r="N88" i="1" s="1"/>
  <c r="J89" i="1"/>
  <c r="N87" i="1"/>
  <c r="J90" i="1" l="1"/>
  <c r="P88" i="1"/>
  <c r="L89" i="1"/>
  <c r="L90" i="1" l="1"/>
  <c r="N90" i="1" s="1"/>
  <c r="P89" i="1"/>
  <c r="J91" i="1"/>
  <c r="N89" i="1"/>
  <c r="J92" i="1" l="1"/>
  <c r="L91" i="1"/>
  <c r="P90" i="1"/>
  <c r="P91" i="1" l="1"/>
  <c r="L92" i="1"/>
  <c r="N92" i="1" s="1"/>
  <c r="N91" i="1"/>
  <c r="J93" i="1"/>
  <c r="J94" i="1" l="1"/>
  <c r="P92" i="1"/>
  <c r="L93" i="1"/>
  <c r="L94" i="1" l="1"/>
  <c r="N94" i="1" s="1"/>
  <c r="P93" i="1"/>
  <c r="J95" i="1"/>
  <c r="N93" i="1"/>
  <c r="J96" i="1" l="1"/>
  <c r="L95" i="1"/>
  <c r="P94" i="1"/>
  <c r="L96" i="1" l="1"/>
  <c r="N96" i="1" s="1"/>
  <c r="P95" i="1"/>
  <c r="J97" i="1"/>
  <c r="N95" i="1"/>
  <c r="J98" i="1" l="1"/>
  <c r="P96" i="1"/>
  <c r="L97" i="1"/>
  <c r="L98" i="1" l="1"/>
  <c r="N98" i="1" s="1"/>
  <c r="P97" i="1"/>
  <c r="J99" i="1"/>
  <c r="N97" i="1"/>
  <c r="J100" i="1" l="1"/>
  <c r="L99" i="1"/>
  <c r="P98" i="1"/>
  <c r="L100" i="1" l="1"/>
  <c r="N100" i="1" s="1"/>
  <c r="P99" i="1"/>
  <c r="J101" i="1"/>
  <c r="N99" i="1"/>
  <c r="J102" i="1" l="1"/>
  <c r="L101" i="1"/>
  <c r="P100" i="1"/>
  <c r="L102" i="1" l="1"/>
  <c r="N102" i="1" s="1"/>
  <c r="P101" i="1"/>
  <c r="J103" i="1"/>
  <c r="N101" i="1"/>
  <c r="J104" i="1" l="1"/>
  <c r="L103" i="1"/>
  <c r="P102" i="1"/>
  <c r="L104" i="1" l="1"/>
  <c r="N104" i="1" s="1"/>
  <c r="P103" i="1"/>
  <c r="N103" i="1"/>
  <c r="J105" i="1"/>
  <c r="J106" i="1" l="1"/>
  <c r="L105" i="1"/>
  <c r="P104" i="1"/>
  <c r="L106" i="1" l="1"/>
  <c r="N106" i="1" s="1"/>
  <c r="P105" i="1"/>
  <c r="N105" i="1"/>
  <c r="J107" i="1"/>
  <c r="J108" i="1" l="1"/>
  <c r="L107" i="1"/>
  <c r="P106" i="1"/>
  <c r="L108" i="1" l="1"/>
  <c r="N108" i="1" s="1"/>
  <c r="P107" i="1"/>
  <c r="N107" i="1"/>
  <c r="J109" i="1"/>
  <c r="J110" i="1" l="1"/>
  <c r="P108" i="1"/>
  <c r="L109" i="1"/>
  <c r="L110" i="1" l="1"/>
  <c r="N110" i="1" s="1"/>
  <c r="P109" i="1"/>
  <c r="J111" i="1"/>
  <c r="N109" i="1"/>
  <c r="J112" i="1" l="1"/>
  <c r="P110" i="1"/>
  <c r="L111" i="1"/>
  <c r="L112" i="1" l="1"/>
  <c r="N112" i="1" s="1"/>
  <c r="P111" i="1"/>
  <c r="N111" i="1"/>
  <c r="J113" i="1"/>
  <c r="J114" i="1" l="1"/>
  <c r="P112" i="1"/>
  <c r="L113" i="1"/>
  <c r="L114" i="1" l="1"/>
  <c r="N114" i="1" s="1"/>
  <c r="P113" i="1"/>
  <c r="J115" i="1"/>
  <c r="N113" i="1"/>
  <c r="J116" i="1" l="1"/>
  <c r="L115" i="1"/>
  <c r="P114" i="1"/>
  <c r="L116" i="1" l="1"/>
  <c r="N116" i="1" s="1"/>
  <c r="P115" i="1"/>
  <c r="J117" i="1"/>
  <c r="N115" i="1"/>
  <c r="J129" i="1" l="1"/>
  <c r="L117" i="1"/>
  <c r="P116" i="1"/>
  <c r="L129" i="1" l="1"/>
  <c r="N129" i="1" s="1"/>
  <c r="P117" i="1"/>
  <c r="J130" i="1"/>
  <c r="N117" i="1"/>
  <c r="J131" i="1" l="1"/>
  <c r="L130" i="1"/>
  <c r="P129" i="1"/>
  <c r="L131" i="1" l="1"/>
  <c r="P130" i="1"/>
  <c r="N130" i="1"/>
  <c r="J132" i="1"/>
  <c r="P131" i="1" l="1"/>
  <c r="L132" i="1"/>
  <c r="N132" i="1" s="1"/>
  <c r="N131" i="1"/>
  <c r="J133" i="1"/>
  <c r="J134" i="1" l="1"/>
  <c r="L133" i="1"/>
  <c r="P132" i="1"/>
  <c r="P133" i="1" l="1"/>
  <c r="L134" i="1"/>
  <c r="N134" i="1" s="1"/>
  <c r="N133" i="1"/>
  <c r="J135" i="1"/>
  <c r="J136" i="1" l="1"/>
  <c r="L135" i="1"/>
  <c r="P134" i="1"/>
  <c r="P135" i="1" l="1"/>
  <c r="L136" i="1"/>
  <c r="N136" i="1" s="1"/>
  <c r="N135" i="1"/>
  <c r="J137" i="1"/>
  <c r="J138" i="1" l="1"/>
  <c r="L137" i="1"/>
  <c r="P136" i="1"/>
  <c r="P137" i="1" l="1"/>
  <c r="L138" i="1"/>
  <c r="N138" i="1" s="1"/>
  <c r="N137" i="1"/>
  <c r="J139" i="1"/>
  <c r="J140" i="1" l="1"/>
  <c r="L139" i="1"/>
  <c r="P138" i="1"/>
  <c r="L140" i="1" l="1"/>
  <c r="N140" i="1" s="1"/>
  <c r="P139" i="1"/>
  <c r="N139" i="1"/>
  <c r="J141" i="1"/>
  <c r="J142" i="1" l="1"/>
  <c r="L141" i="1"/>
  <c r="P140" i="1"/>
  <c r="L142" i="1" l="1"/>
  <c r="N142" i="1" s="1"/>
  <c r="P141" i="1"/>
  <c r="N141" i="1"/>
  <c r="J143" i="1"/>
  <c r="J144" i="1" l="1"/>
  <c r="L143" i="1"/>
  <c r="P142" i="1"/>
  <c r="L144" i="1" l="1"/>
  <c r="N144" i="1" s="1"/>
  <c r="P143" i="1"/>
  <c r="N143" i="1"/>
  <c r="J145" i="1"/>
  <c r="J146" i="1" l="1"/>
  <c r="L145" i="1"/>
  <c r="P144" i="1"/>
  <c r="L146" i="1" l="1"/>
  <c r="N146" i="1" s="1"/>
  <c r="P145" i="1"/>
  <c r="N145" i="1"/>
  <c r="J147" i="1"/>
  <c r="J148" i="1" l="1"/>
  <c r="P146" i="1"/>
  <c r="L147" i="1"/>
  <c r="P147" i="1" l="1"/>
  <c r="L148" i="1"/>
  <c r="N148" i="1" s="1"/>
  <c r="J149" i="1"/>
  <c r="N147" i="1"/>
  <c r="J150" i="1" l="1"/>
  <c r="L149" i="1"/>
  <c r="P148" i="1"/>
  <c r="L150" i="1" l="1"/>
  <c r="N150" i="1" s="1"/>
  <c r="P149" i="1"/>
  <c r="N149" i="1"/>
  <c r="J151" i="1"/>
  <c r="J152" i="1" l="1"/>
  <c r="L151" i="1"/>
  <c r="P150" i="1"/>
  <c r="L152" i="1" l="1"/>
  <c r="N152" i="1" s="1"/>
  <c r="P151" i="1"/>
  <c r="N151" i="1"/>
  <c r="J153" i="1"/>
  <c r="J154" i="1" l="1"/>
  <c r="L153" i="1"/>
  <c r="P152" i="1"/>
  <c r="P153" i="1" l="1"/>
  <c r="L154" i="1"/>
  <c r="N154" i="1" s="1"/>
  <c r="N153" i="1"/>
  <c r="J155" i="1"/>
  <c r="J156" i="1" l="1"/>
  <c r="P154" i="1"/>
  <c r="L155" i="1"/>
  <c r="L156" i="1" l="1"/>
  <c r="N156" i="1" s="1"/>
  <c r="P155" i="1"/>
  <c r="N155" i="1"/>
  <c r="J157" i="1"/>
  <c r="J158" i="1" l="1"/>
  <c r="L157" i="1"/>
  <c r="P156" i="1"/>
  <c r="L158" i="1" l="1"/>
  <c r="N158" i="1" s="1"/>
  <c r="P157" i="1"/>
  <c r="J170" i="1"/>
  <c r="N157" i="1"/>
  <c r="J171" i="1" l="1"/>
  <c r="P158" i="1"/>
  <c r="L170" i="1"/>
  <c r="L171" i="1" l="1"/>
  <c r="N171" i="1" s="1"/>
  <c r="P170" i="1"/>
  <c r="J172" i="1"/>
  <c r="N170" i="1"/>
  <c r="J173" i="1" l="1"/>
  <c r="L172" i="1"/>
  <c r="P171" i="1"/>
  <c r="L173" i="1" l="1"/>
  <c r="N173" i="1" s="1"/>
  <c r="P172" i="1"/>
  <c r="J174" i="1"/>
  <c r="N172" i="1"/>
  <c r="J175" i="1" l="1"/>
  <c r="L174" i="1"/>
  <c r="P173" i="1"/>
  <c r="L175" i="1" l="1"/>
  <c r="N175" i="1" s="1"/>
  <c r="P174" i="1"/>
  <c r="J176" i="1"/>
  <c r="N174" i="1"/>
  <c r="J177" i="1" l="1"/>
  <c r="P175" i="1"/>
  <c r="L176" i="1"/>
  <c r="P176" i="1" l="1"/>
  <c r="L177" i="1"/>
  <c r="N177" i="1" s="1"/>
  <c r="N176" i="1"/>
  <c r="J178" i="1"/>
  <c r="J179" i="1" l="1"/>
  <c r="L178" i="1"/>
  <c r="P177" i="1"/>
  <c r="L179" i="1" l="1"/>
  <c r="N179" i="1" s="1"/>
  <c r="P178" i="1"/>
  <c r="J180" i="1"/>
  <c r="N178" i="1"/>
  <c r="J181" i="1" l="1"/>
  <c r="L180" i="1"/>
  <c r="P179" i="1"/>
  <c r="P180" i="1" l="1"/>
  <c r="L181" i="1"/>
  <c r="N181" i="1" s="1"/>
  <c r="N180" i="1"/>
  <c r="J182" i="1"/>
  <c r="J183" i="1" l="1"/>
  <c r="L182" i="1"/>
  <c r="P181" i="1"/>
  <c r="P182" i="1" l="1"/>
  <c r="L183" i="1"/>
  <c r="L184" i="1" s="1"/>
  <c r="J184" i="1"/>
  <c r="N182" i="1"/>
  <c r="N183" i="1" l="1"/>
  <c r="P183" i="1"/>
  <c r="N184" i="1"/>
  <c r="J185" i="1"/>
  <c r="L185" i="1"/>
  <c r="P184" i="1"/>
  <c r="L186" i="1" l="1"/>
  <c r="P185" i="1"/>
  <c r="N185" i="1"/>
  <c r="J186" i="1"/>
  <c r="J187" i="1" l="1"/>
  <c r="N186" i="1"/>
  <c r="L187" i="1"/>
  <c r="P186" i="1"/>
  <c r="L188" i="1" l="1"/>
  <c r="P187" i="1"/>
  <c r="N187" i="1"/>
  <c r="J188" i="1"/>
  <c r="J189" i="1" l="1"/>
  <c r="N188" i="1"/>
  <c r="L189" i="1"/>
  <c r="P188" i="1"/>
  <c r="L190" i="1" l="1"/>
  <c r="P189" i="1"/>
  <c r="N189" i="1"/>
  <c r="J190" i="1"/>
  <c r="N190" i="1" l="1"/>
  <c r="J191" i="1"/>
  <c r="L191" i="1"/>
  <c r="P190" i="1"/>
  <c r="L192" i="1" l="1"/>
  <c r="P191" i="1"/>
  <c r="J192" i="1"/>
  <c r="N191" i="1"/>
  <c r="N192" i="1" l="1"/>
  <c r="J193" i="1"/>
  <c r="L193" i="1"/>
  <c r="P192" i="1"/>
  <c r="L194" i="1" l="1"/>
  <c r="P193" i="1"/>
  <c r="N193" i="1"/>
  <c r="J194" i="1"/>
  <c r="N194" i="1" l="1"/>
  <c r="J195" i="1"/>
  <c r="L195" i="1"/>
  <c r="P194" i="1"/>
  <c r="L196" i="1" l="1"/>
  <c r="P195" i="1"/>
  <c r="J196" i="1"/>
  <c r="N195" i="1"/>
  <c r="J197" i="1" l="1"/>
  <c r="N196" i="1"/>
  <c r="L197" i="1"/>
  <c r="P196" i="1"/>
  <c r="L198" i="1" l="1"/>
  <c r="P197" i="1"/>
  <c r="N197" i="1"/>
  <c r="J198" i="1"/>
  <c r="J199" i="1" l="1"/>
  <c r="N198" i="1"/>
  <c r="L199" i="1"/>
  <c r="P198" i="1"/>
  <c r="L200" i="1" l="1"/>
  <c r="P199" i="1"/>
  <c r="N199" i="1"/>
  <c r="J200" i="1"/>
  <c r="N200" i="1" l="1"/>
  <c r="J212" i="1"/>
  <c r="L212" i="1"/>
  <c r="P200" i="1"/>
  <c r="L213" i="1" l="1"/>
  <c r="P212" i="1"/>
  <c r="J213" i="1"/>
  <c r="N212" i="1"/>
  <c r="J214" i="1" l="1"/>
  <c r="N213" i="1"/>
  <c r="L214" i="1"/>
  <c r="P213" i="1"/>
  <c r="L215" i="1" l="1"/>
  <c r="P214" i="1"/>
  <c r="J215" i="1"/>
  <c r="N214" i="1"/>
  <c r="J216" i="1" l="1"/>
  <c r="N215" i="1"/>
  <c r="L216" i="1"/>
  <c r="P215" i="1"/>
  <c r="L217" i="1" l="1"/>
  <c r="P216" i="1"/>
  <c r="J217" i="1"/>
  <c r="N216" i="1"/>
  <c r="N217" i="1" l="1"/>
  <c r="J218" i="1"/>
  <c r="L218" i="1"/>
  <c r="P217" i="1"/>
  <c r="L219" i="1" l="1"/>
  <c r="P218" i="1"/>
  <c r="N218" i="1"/>
  <c r="J219" i="1"/>
  <c r="J220" i="1" l="1"/>
  <c r="N219" i="1"/>
  <c r="L220" i="1"/>
  <c r="P219" i="1"/>
  <c r="L221" i="1" l="1"/>
  <c r="P220" i="1"/>
  <c r="J221" i="1"/>
  <c r="N220" i="1"/>
  <c r="N221" i="1" l="1"/>
  <c r="J222" i="1"/>
  <c r="L222" i="1"/>
  <c r="P221" i="1"/>
  <c r="L223" i="1" l="1"/>
  <c r="P222" i="1"/>
  <c r="N222" i="1"/>
  <c r="J223" i="1"/>
  <c r="J224" i="1" l="1"/>
  <c r="N223" i="1"/>
  <c r="L224" i="1"/>
  <c r="P223" i="1"/>
  <c r="L225" i="1" l="1"/>
  <c r="P224" i="1"/>
  <c r="J225" i="1"/>
  <c r="N224" i="1"/>
  <c r="J226" i="1" l="1"/>
  <c r="N225" i="1"/>
  <c r="L226" i="1"/>
  <c r="P225" i="1"/>
  <c r="L227" i="1" l="1"/>
  <c r="P226" i="1"/>
  <c r="N226" i="1"/>
  <c r="J227" i="1"/>
  <c r="N227" i="1" l="1"/>
  <c r="J228" i="1"/>
  <c r="L228" i="1"/>
  <c r="P227" i="1"/>
  <c r="L229" i="1" l="1"/>
  <c r="P228" i="1"/>
  <c r="N228" i="1"/>
  <c r="J229" i="1"/>
  <c r="J230" i="1" l="1"/>
  <c r="N229" i="1"/>
  <c r="L230" i="1"/>
  <c r="P229" i="1"/>
  <c r="L231" i="1" l="1"/>
  <c r="P230" i="1"/>
  <c r="N230" i="1"/>
  <c r="J231" i="1"/>
  <c r="N231" i="1" l="1"/>
  <c r="J232" i="1"/>
  <c r="L232" i="1"/>
  <c r="P231" i="1"/>
  <c r="L233" i="1" l="1"/>
  <c r="P232" i="1"/>
  <c r="N232" i="1"/>
  <c r="J233" i="1"/>
  <c r="N233" i="1" l="1"/>
  <c r="J234" i="1"/>
  <c r="L234" i="1"/>
  <c r="P233" i="1"/>
  <c r="L235" i="1" l="1"/>
  <c r="P234" i="1"/>
  <c r="J235" i="1"/>
  <c r="N234" i="1"/>
  <c r="N235" i="1" l="1"/>
  <c r="J236" i="1"/>
  <c r="L236" i="1"/>
  <c r="P235" i="1"/>
  <c r="L237" i="1" l="1"/>
  <c r="P236" i="1"/>
  <c r="N236" i="1"/>
  <c r="J237" i="1"/>
  <c r="J238" i="1" l="1"/>
  <c r="N237" i="1"/>
  <c r="L238" i="1"/>
  <c r="P237" i="1"/>
  <c r="L239" i="1" l="1"/>
  <c r="P238" i="1"/>
  <c r="N238" i="1"/>
  <c r="J239" i="1"/>
  <c r="J240" i="1" l="1"/>
  <c r="N239" i="1"/>
  <c r="L240" i="1"/>
  <c r="P239" i="1"/>
  <c r="L241" i="1" l="1"/>
  <c r="P240" i="1"/>
  <c r="J241" i="1"/>
  <c r="N240" i="1"/>
  <c r="N241" i="1" l="1"/>
  <c r="J253" i="1"/>
  <c r="L253" i="1"/>
  <c r="P241" i="1"/>
  <c r="L254" i="1" l="1"/>
  <c r="P253" i="1"/>
  <c r="J254" i="1"/>
  <c r="N253" i="1"/>
  <c r="N254" i="1" l="1"/>
  <c r="J255" i="1"/>
  <c r="L255" i="1"/>
  <c r="P254" i="1"/>
  <c r="L256" i="1" l="1"/>
  <c r="P255" i="1"/>
  <c r="J256" i="1"/>
  <c r="N255" i="1"/>
  <c r="J257" i="1" l="1"/>
  <c r="N256" i="1"/>
  <c r="L257" i="1"/>
  <c r="P256" i="1"/>
  <c r="L258" i="1" l="1"/>
  <c r="P257" i="1"/>
  <c r="N257" i="1"/>
  <c r="J258" i="1"/>
  <c r="J259" i="1" l="1"/>
  <c r="N258" i="1"/>
  <c r="L259" i="1"/>
  <c r="P258" i="1"/>
  <c r="L260" i="1" l="1"/>
  <c r="P259" i="1"/>
  <c r="N259" i="1"/>
  <c r="J260" i="1"/>
  <c r="N260" i="1" l="1"/>
  <c r="J261" i="1"/>
  <c r="L261" i="1"/>
  <c r="P260" i="1"/>
  <c r="L262" i="1" l="1"/>
  <c r="P261" i="1"/>
  <c r="N261" i="1"/>
  <c r="J262" i="1"/>
  <c r="N262" i="1" l="1"/>
  <c r="J263" i="1"/>
  <c r="L263" i="1"/>
  <c r="P262" i="1"/>
  <c r="L264" i="1" l="1"/>
  <c r="P263" i="1"/>
  <c r="N263" i="1"/>
  <c r="J264" i="1"/>
  <c r="N264" i="1" l="1"/>
  <c r="J265" i="1"/>
  <c r="L265" i="1"/>
  <c r="P264" i="1"/>
  <c r="L266" i="1" l="1"/>
  <c r="P265" i="1"/>
  <c r="N265" i="1"/>
  <c r="J266" i="1"/>
  <c r="J267" i="1" l="1"/>
  <c r="N266" i="1"/>
  <c r="L267" i="1"/>
  <c r="P266" i="1"/>
  <c r="L268" i="1" l="1"/>
  <c r="P267" i="1"/>
  <c r="J268" i="1"/>
  <c r="N267" i="1"/>
  <c r="J269" i="1" l="1"/>
  <c r="N268" i="1"/>
  <c r="L269" i="1"/>
  <c r="P268" i="1"/>
  <c r="L270" i="1" l="1"/>
  <c r="P269" i="1"/>
  <c r="N269" i="1"/>
  <c r="J270" i="1"/>
  <c r="J271" i="1" l="1"/>
  <c r="N270" i="1"/>
  <c r="L271" i="1"/>
  <c r="P270" i="1"/>
  <c r="L272" i="1" l="1"/>
  <c r="P271" i="1"/>
  <c r="J272" i="1"/>
  <c r="N271" i="1"/>
  <c r="N272" i="1" l="1"/>
  <c r="J273" i="1"/>
  <c r="L273" i="1"/>
  <c r="P272" i="1"/>
  <c r="L274" i="1" l="1"/>
  <c r="P273" i="1"/>
  <c r="N273" i="1"/>
  <c r="J274" i="1"/>
  <c r="J275" i="1" l="1"/>
  <c r="N274" i="1"/>
  <c r="L275" i="1"/>
  <c r="P274" i="1"/>
  <c r="L276" i="1" l="1"/>
  <c r="P275" i="1"/>
  <c r="J276" i="1"/>
  <c r="N275" i="1"/>
  <c r="N276" i="1" l="1"/>
  <c r="J277" i="1"/>
  <c r="L277" i="1"/>
  <c r="P276" i="1"/>
  <c r="L278" i="1" l="1"/>
  <c r="P277" i="1"/>
  <c r="N277" i="1"/>
  <c r="J278" i="1"/>
  <c r="N278" i="1" l="1"/>
  <c r="J279" i="1"/>
  <c r="L279" i="1"/>
  <c r="P278" i="1"/>
  <c r="L280" i="1" l="1"/>
  <c r="P279" i="1"/>
  <c r="N279" i="1"/>
  <c r="J280" i="1"/>
  <c r="N280" i="1" l="1"/>
  <c r="J281" i="1"/>
  <c r="L281" i="1"/>
  <c r="P280" i="1"/>
  <c r="L282" i="1" l="1"/>
  <c r="P281" i="1"/>
  <c r="N281" i="1"/>
  <c r="J282" i="1"/>
  <c r="N282" i="1" l="1"/>
  <c r="J283" i="1"/>
  <c r="L283" i="1"/>
  <c r="P282" i="1"/>
  <c r="L295" i="1" l="1"/>
  <c r="P283" i="1"/>
  <c r="N283" i="1"/>
  <c r="J295" i="1"/>
  <c r="J296" i="1" l="1"/>
  <c r="N295" i="1"/>
  <c r="L296" i="1"/>
  <c r="P295" i="1"/>
  <c r="L297" i="1" l="1"/>
  <c r="P296" i="1"/>
  <c r="N296" i="1"/>
  <c r="J297" i="1"/>
  <c r="J298" i="1" l="1"/>
  <c r="N297" i="1"/>
  <c r="L298" i="1"/>
  <c r="P297" i="1"/>
  <c r="L299" i="1" l="1"/>
  <c r="P298" i="1"/>
  <c r="N298" i="1"/>
  <c r="J299" i="1"/>
  <c r="N299" i="1" l="1"/>
  <c r="J300" i="1"/>
  <c r="L300" i="1"/>
  <c r="P299" i="1"/>
  <c r="L301" i="1" l="1"/>
  <c r="P300" i="1"/>
  <c r="N300" i="1"/>
  <c r="J301" i="1"/>
  <c r="N301" i="1" l="1"/>
  <c r="J302" i="1"/>
  <c r="L302" i="1"/>
  <c r="P301" i="1"/>
  <c r="L303" i="1" l="1"/>
  <c r="P302" i="1"/>
  <c r="N302" i="1"/>
  <c r="J303" i="1"/>
  <c r="N303" i="1" l="1"/>
  <c r="J304" i="1"/>
  <c r="L304" i="1"/>
  <c r="P303" i="1"/>
  <c r="N304" i="1" l="1"/>
  <c r="J305" i="1"/>
  <c r="L305" i="1"/>
  <c r="P304" i="1"/>
  <c r="L306" i="1" l="1"/>
  <c r="P305" i="1"/>
  <c r="N305" i="1"/>
  <c r="J306" i="1"/>
  <c r="L307" i="1" l="1"/>
  <c r="P306" i="1"/>
  <c r="N306" i="1"/>
  <c r="J307" i="1"/>
  <c r="L308" i="1" l="1"/>
  <c r="P307" i="1"/>
  <c r="J308" i="1"/>
  <c r="N307" i="1"/>
  <c r="L309" i="1" l="1"/>
  <c r="P308" i="1"/>
  <c r="N308" i="1"/>
  <c r="J309" i="1"/>
  <c r="L310" i="1" l="1"/>
  <c r="P309" i="1"/>
  <c r="J310" i="1"/>
  <c r="N309" i="1"/>
  <c r="L311" i="1" l="1"/>
  <c r="P310" i="1"/>
  <c r="N310" i="1"/>
  <c r="J311" i="1"/>
  <c r="L312" i="1" l="1"/>
  <c r="P311" i="1"/>
  <c r="J312" i="1"/>
  <c r="N311" i="1"/>
  <c r="L313" i="1" l="1"/>
  <c r="P312" i="1"/>
  <c r="N312" i="1"/>
  <c r="J313" i="1"/>
  <c r="J314" i="1" l="1"/>
  <c r="N313" i="1"/>
  <c r="L314" i="1"/>
  <c r="P313" i="1"/>
  <c r="L315" i="1" l="1"/>
  <c r="P314" i="1"/>
  <c r="N314" i="1"/>
  <c r="J315" i="1"/>
  <c r="N315" i="1" l="1"/>
  <c r="J316" i="1"/>
  <c r="L316" i="1"/>
  <c r="P315" i="1"/>
  <c r="L317" i="1" l="1"/>
  <c r="P316" i="1"/>
  <c r="N316" i="1"/>
  <c r="J317" i="1"/>
  <c r="N317" i="1" l="1"/>
  <c r="J318" i="1"/>
  <c r="L318" i="1"/>
  <c r="P317" i="1"/>
  <c r="N318" i="1" l="1"/>
  <c r="J319" i="1"/>
  <c r="L319" i="1"/>
  <c r="P318" i="1"/>
  <c r="J320" i="1" l="1"/>
  <c r="N319" i="1"/>
  <c r="L320" i="1"/>
  <c r="P319" i="1"/>
  <c r="L321" i="1" l="1"/>
  <c r="P320" i="1"/>
  <c r="N320" i="1"/>
  <c r="J321" i="1"/>
  <c r="J322" i="1" l="1"/>
  <c r="N321" i="1"/>
  <c r="L322" i="1"/>
  <c r="P321" i="1"/>
  <c r="L323" i="1" l="1"/>
  <c r="P322" i="1"/>
  <c r="N322" i="1"/>
  <c r="J323" i="1"/>
  <c r="L324" i="1" l="1"/>
  <c r="P323" i="1"/>
  <c r="N323" i="1"/>
  <c r="J324" i="1"/>
  <c r="L325" i="1" l="1"/>
  <c r="P324" i="1"/>
  <c r="N324" i="1"/>
  <c r="J325" i="1"/>
  <c r="L337" i="1" l="1"/>
  <c r="P325" i="1"/>
  <c r="N325" i="1"/>
  <c r="J337" i="1"/>
  <c r="L338" i="1" l="1"/>
  <c r="P337" i="1"/>
  <c r="N337" i="1"/>
  <c r="J338" i="1"/>
  <c r="L339" i="1" l="1"/>
  <c r="P338" i="1"/>
  <c r="J339" i="1"/>
  <c r="N338" i="1"/>
  <c r="L340" i="1" l="1"/>
  <c r="P339" i="1"/>
  <c r="N339" i="1"/>
  <c r="J340" i="1"/>
  <c r="L341" i="1" l="1"/>
  <c r="P340" i="1"/>
  <c r="J341" i="1"/>
  <c r="N340" i="1"/>
  <c r="L342" i="1" l="1"/>
  <c r="P341" i="1"/>
  <c r="N341" i="1"/>
  <c r="J342" i="1"/>
  <c r="L343" i="1" l="1"/>
  <c r="P342" i="1"/>
  <c r="N342" i="1"/>
  <c r="J343" i="1"/>
  <c r="L344" i="1" l="1"/>
  <c r="P343" i="1"/>
  <c r="N343" i="1"/>
  <c r="J344" i="1"/>
  <c r="L345" i="1" l="1"/>
  <c r="P344" i="1"/>
  <c r="N344" i="1"/>
  <c r="J345" i="1"/>
  <c r="N345" i="1" l="1"/>
  <c r="J346" i="1"/>
  <c r="L346" i="1"/>
  <c r="P345" i="1"/>
  <c r="J347" i="1" l="1"/>
  <c r="N346" i="1"/>
  <c r="L347" i="1"/>
  <c r="P346" i="1"/>
  <c r="L348" i="1" l="1"/>
  <c r="P347" i="1"/>
  <c r="N347" i="1"/>
  <c r="J348" i="1"/>
  <c r="J349" i="1" l="1"/>
  <c r="N348" i="1"/>
  <c r="L349" i="1"/>
  <c r="P348" i="1"/>
  <c r="L350" i="1" l="1"/>
  <c r="P349" i="1"/>
  <c r="N349" i="1"/>
  <c r="J350" i="1"/>
  <c r="N350" i="1" l="1"/>
  <c r="J351" i="1"/>
  <c r="L351" i="1"/>
  <c r="P350" i="1"/>
  <c r="N351" i="1" l="1"/>
  <c r="J352" i="1"/>
  <c r="L352" i="1"/>
  <c r="P351" i="1"/>
  <c r="L353" i="1" l="1"/>
  <c r="P352" i="1"/>
  <c r="J353" i="1"/>
  <c r="N352" i="1"/>
  <c r="N353" i="1" l="1"/>
  <c r="J354" i="1"/>
  <c r="L354" i="1"/>
  <c r="P353" i="1"/>
  <c r="L355" i="1" l="1"/>
  <c r="P354" i="1"/>
  <c r="N354" i="1"/>
  <c r="J355" i="1"/>
  <c r="L356" i="1" l="1"/>
  <c r="P355" i="1"/>
  <c r="N355" i="1"/>
  <c r="J356" i="1"/>
  <c r="L357" i="1" l="1"/>
  <c r="P356" i="1"/>
  <c r="N356" i="1"/>
  <c r="J357" i="1"/>
  <c r="J358" i="1" l="1"/>
  <c r="N357" i="1"/>
  <c r="L358" i="1"/>
  <c r="P357" i="1"/>
  <c r="L359" i="1" l="1"/>
  <c r="P358" i="1"/>
  <c r="N358" i="1"/>
  <c r="J359" i="1"/>
  <c r="N359" i="1" l="1"/>
  <c r="J360" i="1"/>
  <c r="L360" i="1"/>
  <c r="P359" i="1"/>
  <c r="N360" i="1" l="1"/>
  <c r="J361" i="1"/>
  <c r="L361" i="1"/>
  <c r="P360" i="1"/>
  <c r="L362" i="1" l="1"/>
  <c r="P361" i="1"/>
  <c r="N361" i="1"/>
  <c r="J362" i="1"/>
  <c r="J363" i="1" l="1"/>
  <c r="N362" i="1"/>
  <c r="L363" i="1"/>
  <c r="P362" i="1"/>
  <c r="L364" i="1" l="1"/>
  <c r="P363" i="1"/>
  <c r="N363" i="1"/>
  <c r="J364" i="1"/>
  <c r="J365" i="1" l="1"/>
  <c r="N364" i="1"/>
  <c r="L365" i="1"/>
  <c r="P364" i="1"/>
  <c r="L366" i="1" l="1"/>
  <c r="P365" i="1"/>
  <c r="N365" i="1"/>
  <c r="J366" i="1"/>
  <c r="N366" i="1" l="1"/>
  <c r="J378" i="1"/>
  <c r="L378" i="1"/>
  <c r="P366" i="1"/>
  <c r="L379" i="1" l="1"/>
  <c r="P378" i="1"/>
  <c r="N378" i="1"/>
  <c r="J379" i="1"/>
  <c r="N379" i="1" l="1"/>
  <c r="J380" i="1"/>
  <c r="L380" i="1"/>
  <c r="P379" i="1"/>
  <c r="L381" i="1" l="1"/>
  <c r="P380" i="1"/>
  <c r="N380" i="1"/>
  <c r="J381" i="1"/>
  <c r="N381" i="1" l="1"/>
  <c r="J382" i="1"/>
  <c r="L382" i="1"/>
  <c r="P381" i="1"/>
  <c r="L383" i="1" l="1"/>
  <c r="P382" i="1"/>
  <c r="N382" i="1"/>
  <c r="J383" i="1"/>
  <c r="N383" i="1" l="1"/>
  <c r="J384" i="1"/>
  <c r="L384" i="1"/>
  <c r="P383" i="1"/>
  <c r="L385" i="1" l="1"/>
  <c r="P384" i="1"/>
  <c r="N384" i="1"/>
  <c r="J385" i="1"/>
  <c r="N385" i="1" l="1"/>
  <c r="J386" i="1"/>
  <c r="L386" i="1"/>
  <c r="P385" i="1"/>
  <c r="L387" i="1" l="1"/>
  <c r="P386" i="1"/>
  <c r="N386" i="1"/>
  <c r="J387" i="1"/>
  <c r="J388" i="1" l="1"/>
  <c r="N387" i="1"/>
  <c r="L388" i="1"/>
  <c r="P387" i="1"/>
  <c r="L389" i="1" l="1"/>
  <c r="P388" i="1"/>
  <c r="J389" i="1"/>
  <c r="N388" i="1"/>
  <c r="J390" i="1" l="1"/>
  <c r="N389" i="1"/>
  <c r="L390" i="1"/>
  <c r="P389" i="1"/>
  <c r="L391" i="1" l="1"/>
  <c r="P390" i="1"/>
  <c r="N390" i="1"/>
  <c r="J391" i="1"/>
  <c r="N391" i="1" l="1"/>
  <c r="J392" i="1"/>
  <c r="L392" i="1"/>
  <c r="P391" i="1"/>
  <c r="L393" i="1" l="1"/>
  <c r="P392" i="1"/>
  <c r="N392" i="1"/>
  <c r="J393" i="1"/>
  <c r="N393" i="1" l="1"/>
  <c r="J394" i="1"/>
  <c r="L394" i="1"/>
  <c r="P393" i="1"/>
  <c r="L395" i="1" l="1"/>
  <c r="P394" i="1"/>
  <c r="N394" i="1"/>
  <c r="J395" i="1"/>
  <c r="J396" i="1" l="1"/>
  <c r="N395" i="1"/>
  <c r="L396" i="1"/>
  <c r="P395" i="1"/>
  <c r="L397" i="1" l="1"/>
  <c r="P396" i="1"/>
  <c r="N396" i="1"/>
  <c r="J397" i="1"/>
  <c r="L398" i="1" l="1"/>
  <c r="P397" i="1"/>
  <c r="N397" i="1"/>
  <c r="J398" i="1"/>
  <c r="L399" i="1" l="1"/>
  <c r="P398" i="1"/>
  <c r="N398" i="1"/>
  <c r="J399" i="1"/>
  <c r="N399" i="1" l="1"/>
  <c r="J400" i="1"/>
  <c r="L400" i="1"/>
  <c r="P399" i="1"/>
  <c r="L401" i="1" l="1"/>
  <c r="P400" i="1"/>
  <c r="J401" i="1"/>
  <c r="N400" i="1"/>
  <c r="N401" i="1" l="1"/>
  <c r="J402" i="1"/>
  <c r="L402" i="1"/>
  <c r="P401" i="1"/>
  <c r="L403" i="1" l="1"/>
  <c r="P402" i="1"/>
  <c r="J403" i="1"/>
  <c r="N402" i="1"/>
  <c r="N403" i="1" l="1"/>
  <c r="J404" i="1"/>
  <c r="L404" i="1"/>
  <c r="P403" i="1"/>
  <c r="L405" i="1" l="1"/>
  <c r="P404" i="1"/>
  <c r="J405" i="1"/>
  <c r="N404" i="1"/>
  <c r="N405" i="1" l="1"/>
  <c r="J406" i="1"/>
  <c r="L406" i="1"/>
  <c r="P405" i="1"/>
  <c r="L407" i="1" l="1"/>
  <c r="P406" i="1"/>
  <c r="J407" i="1"/>
  <c r="N406" i="1"/>
  <c r="J408" i="1" l="1"/>
  <c r="N407" i="1"/>
  <c r="L408" i="1"/>
  <c r="P407" i="1"/>
  <c r="L420" i="1" l="1"/>
  <c r="P408" i="1"/>
  <c r="N408" i="1"/>
  <c r="J420" i="1"/>
  <c r="N420" i="1" l="1"/>
  <c r="J421" i="1"/>
  <c r="L421" i="1"/>
  <c r="P420" i="1"/>
  <c r="L422" i="1" l="1"/>
  <c r="P421" i="1"/>
  <c r="N421" i="1"/>
  <c r="J422" i="1"/>
  <c r="N422" i="1" l="1"/>
  <c r="J423" i="1"/>
  <c r="L423" i="1"/>
  <c r="P422" i="1"/>
  <c r="L424" i="1" l="1"/>
  <c r="P423" i="1"/>
  <c r="N423" i="1"/>
  <c r="J424" i="1"/>
  <c r="N424" i="1" l="1"/>
  <c r="J425" i="1"/>
  <c r="L425" i="1"/>
  <c r="P424" i="1"/>
  <c r="L426" i="1" l="1"/>
  <c r="P425" i="1"/>
  <c r="N425" i="1"/>
  <c r="J426" i="1"/>
  <c r="J427" i="1" l="1"/>
  <c r="N426" i="1"/>
  <c r="L427" i="1"/>
  <c r="P426" i="1"/>
  <c r="L428" i="1" l="1"/>
  <c r="P427" i="1"/>
  <c r="N427" i="1"/>
  <c r="J428" i="1"/>
  <c r="J429" i="1" l="1"/>
  <c r="N428" i="1"/>
  <c r="L429" i="1"/>
  <c r="P428" i="1"/>
  <c r="L430" i="1" l="1"/>
  <c r="P429" i="1"/>
  <c r="N429" i="1"/>
  <c r="J430" i="1"/>
  <c r="N430" i="1" l="1"/>
  <c r="J431" i="1"/>
  <c r="L431" i="1"/>
  <c r="P430" i="1"/>
  <c r="L432" i="1" l="1"/>
  <c r="P431" i="1"/>
  <c r="N431" i="1"/>
  <c r="J432" i="1"/>
  <c r="N432" i="1" l="1"/>
  <c r="J433" i="1"/>
  <c r="L433" i="1"/>
  <c r="P432" i="1"/>
  <c r="L434" i="1" l="1"/>
  <c r="P433" i="1"/>
  <c r="N433" i="1"/>
  <c r="J434" i="1"/>
  <c r="N434" i="1" l="1"/>
  <c r="J435" i="1"/>
  <c r="L435" i="1"/>
  <c r="P434" i="1"/>
  <c r="L436" i="1" l="1"/>
  <c r="P435" i="1"/>
  <c r="J436" i="1"/>
  <c r="N435" i="1"/>
  <c r="N436" i="1" l="1"/>
  <c r="J437" i="1"/>
  <c r="L437" i="1"/>
  <c r="P436" i="1"/>
  <c r="L438" i="1" l="1"/>
  <c r="P437" i="1"/>
  <c r="J438" i="1"/>
  <c r="N437" i="1"/>
  <c r="N438" i="1" l="1"/>
  <c r="J439" i="1"/>
  <c r="L439" i="1"/>
  <c r="P438" i="1"/>
  <c r="L440" i="1" l="1"/>
  <c r="P439" i="1"/>
  <c r="N439" i="1"/>
  <c r="J440" i="1"/>
  <c r="J441" i="1" l="1"/>
  <c r="N440" i="1"/>
  <c r="L441" i="1"/>
  <c r="P440" i="1"/>
  <c r="L442" i="1" l="1"/>
  <c r="P441" i="1"/>
  <c r="N441" i="1"/>
  <c r="J442" i="1"/>
  <c r="J443" i="1" l="1"/>
  <c r="N442" i="1"/>
  <c r="L443" i="1"/>
  <c r="P442" i="1"/>
  <c r="L444" i="1" l="1"/>
  <c r="P443" i="1"/>
  <c r="N443" i="1"/>
  <c r="J444" i="1"/>
  <c r="J445" i="1" l="1"/>
  <c r="N444" i="1"/>
  <c r="L445" i="1"/>
  <c r="P444" i="1"/>
  <c r="L446" i="1" l="1"/>
  <c r="P445" i="1"/>
  <c r="J446" i="1"/>
  <c r="N445" i="1"/>
  <c r="J447" i="1" l="1"/>
  <c r="N446" i="1"/>
  <c r="L447" i="1"/>
  <c r="P446" i="1"/>
  <c r="L448" i="1" l="1"/>
  <c r="P447" i="1"/>
  <c r="N447" i="1"/>
  <c r="J448" i="1"/>
  <c r="J449" i="1" l="1"/>
  <c r="N448" i="1"/>
  <c r="L449" i="1"/>
  <c r="P448" i="1"/>
  <c r="L461" i="1" l="1"/>
  <c r="P449" i="1"/>
  <c r="N449" i="1"/>
  <c r="J461" i="1"/>
  <c r="N461" i="1" l="1"/>
  <c r="J462" i="1"/>
  <c r="L462" i="1"/>
  <c r="P461" i="1"/>
  <c r="L463" i="1" l="1"/>
  <c r="P462" i="1"/>
  <c r="N462" i="1"/>
  <c r="J463" i="1"/>
  <c r="N463" i="1" l="1"/>
  <c r="J464" i="1"/>
  <c r="L464" i="1"/>
  <c r="P463" i="1"/>
  <c r="L465" i="1" l="1"/>
  <c r="P464" i="1"/>
  <c r="N464" i="1"/>
  <c r="J465" i="1"/>
  <c r="J466" i="1" l="1"/>
  <c r="N465" i="1"/>
  <c r="L466" i="1"/>
  <c r="P465" i="1"/>
  <c r="L467" i="1" l="1"/>
  <c r="P466" i="1"/>
  <c r="N466" i="1"/>
  <c r="J467" i="1"/>
  <c r="J468" i="1" l="1"/>
  <c r="N467" i="1"/>
  <c r="L468" i="1"/>
  <c r="P467" i="1"/>
  <c r="L469" i="1" l="1"/>
  <c r="P468" i="1"/>
  <c r="N468" i="1"/>
  <c r="J469" i="1"/>
  <c r="J470" i="1" l="1"/>
  <c r="N469" i="1"/>
  <c r="L470" i="1"/>
  <c r="P469" i="1"/>
  <c r="L471" i="1" l="1"/>
  <c r="P470" i="1"/>
  <c r="N470" i="1"/>
  <c r="J471" i="1"/>
  <c r="J472" i="1" l="1"/>
  <c r="N471" i="1"/>
  <c r="L472" i="1"/>
  <c r="P471" i="1"/>
  <c r="L473" i="1" l="1"/>
  <c r="P472" i="1"/>
  <c r="N472" i="1"/>
  <c r="J473" i="1"/>
  <c r="J474" i="1" l="1"/>
  <c r="N473" i="1"/>
  <c r="L474" i="1"/>
  <c r="P473" i="1"/>
  <c r="L475" i="1" l="1"/>
  <c r="P474" i="1"/>
  <c r="N474" i="1"/>
  <c r="J475" i="1"/>
  <c r="N475" i="1" l="1"/>
  <c r="J476" i="1"/>
  <c r="K41" i="8"/>
  <c r="J40" i="7"/>
  <c r="L476" i="1"/>
  <c r="P475" i="1"/>
  <c r="L477" i="1" l="1"/>
  <c r="P476" i="1"/>
  <c r="N476" i="1"/>
  <c r="J477" i="1"/>
  <c r="J478" i="1" l="1"/>
  <c r="N477" i="1"/>
  <c r="L478" i="1"/>
  <c r="P477" i="1"/>
  <c r="L479" i="1" l="1"/>
  <c r="P478" i="1"/>
  <c r="N478" i="1"/>
  <c r="J479" i="1"/>
  <c r="J480" i="1" l="1"/>
  <c r="N479" i="1"/>
  <c r="L480" i="1"/>
  <c r="P479" i="1"/>
  <c r="L481" i="1" l="1"/>
  <c r="P480" i="1"/>
  <c r="N480" i="1"/>
  <c r="J481" i="1"/>
  <c r="J482" i="1" l="1"/>
  <c r="N481" i="1"/>
  <c r="L482" i="1"/>
  <c r="P481" i="1"/>
  <c r="L483" i="1" l="1"/>
  <c r="P482" i="1"/>
  <c r="N482" i="1"/>
  <c r="J483" i="1"/>
  <c r="N483" i="1" l="1"/>
  <c r="J484" i="1"/>
  <c r="L484" i="1"/>
  <c r="P483" i="1"/>
  <c r="L485" i="1" l="1"/>
  <c r="P484" i="1"/>
  <c r="N484" i="1"/>
  <c r="J485" i="1"/>
  <c r="N485" i="1" l="1"/>
  <c r="J486" i="1"/>
  <c r="L486" i="1"/>
  <c r="P485" i="1"/>
  <c r="L487" i="1" l="1"/>
  <c r="P486" i="1"/>
  <c r="N486" i="1"/>
  <c r="J487" i="1"/>
  <c r="J488" i="1" l="1"/>
  <c r="N487" i="1"/>
  <c r="L488" i="1"/>
  <c r="P487" i="1"/>
  <c r="L489" i="1" l="1"/>
  <c r="P488" i="1"/>
  <c r="J489" i="1"/>
  <c r="N488" i="1"/>
  <c r="J490" i="1" l="1"/>
  <c r="N489" i="1"/>
  <c r="L490" i="1"/>
  <c r="P489" i="1"/>
  <c r="L491" i="1" l="1"/>
  <c r="P490" i="1"/>
  <c r="J491" i="1"/>
  <c r="N490" i="1"/>
  <c r="N491" i="1" l="1"/>
  <c r="P491" i="1"/>
</calcChain>
</file>

<file path=xl/comments1.xml><?xml version="1.0" encoding="utf-8"?>
<comments xmlns="http://schemas.openxmlformats.org/spreadsheetml/2006/main">
  <authors>
    <author>AGM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AGM:</t>
        </r>
        <r>
          <rPr>
            <sz val="9"/>
            <color indexed="81"/>
            <rFont val="Tahoma"/>
            <family val="2"/>
          </rPr>
          <t xml:space="preserve">
separate flow coefficients added to each gate.
</t>
        </r>
      </text>
    </comment>
  </commentList>
</comments>
</file>

<file path=xl/sharedStrings.xml><?xml version="1.0" encoding="utf-8"?>
<sst xmlns="http://schemas.openxmlformats.org/spreadsheetml/2006/main" count="5214" uniqueCount="233">
  <si>
    <t>FLOW  AND  CUMULATIVE  %  DISTRIBUTION  AT  LATITUDE  OF  RED  RIVER  LANDING</t>
  </si>
  <si>
    <t>AVERAGE  FLOW  DISTRIBUTION  AT  LATITUDE  OF  RED  RIVER  LANDING</t>
  </si>
  <si>
    <t>JAN</t>
  </si>
  <si>
    <t>RED RIVER</t>
  </si>
  <si>
    <t>RED  RIVER  LANDING</t>
  </si>
  <si>
    <t>SIMMESPORT</t>
  </si>
  <si>
    <t>LATITUDE</t>
  </si>
  <si>
    <t>PERCENT</t>
  </si>
  <si>
    <t>DEVIATION</t>
  </si>
  <si>
    <t>DATE</t>
  </si>
  <si>
    <t>RED  RIVER</t>
  </si>
  <si>
    <t xml:space="preserve">DAILY </t>
  </si>
  <si>
    <t>ALL DISCHARGES</t>
  </si>
  <si>
    <t>DISCH.</t>
  </si>
  <si>
    <t>STAGE</t>
  </si>
  <si>
    <t>DAILY</t>
  </si>
  <si>
    <t>CUMULATIVE</t>
  </si>
  <si>
    <t>DISCHARGE</t>
  </si>
  <si>
    <t>% CONTRIBUTION</t>
  </si>
  <si>
    <t>ARE IN 1000 CFS</t>
  </si>
  <si>
    <t>TO ATCH. FLOW</t>
  </si>
  <si>
    <t>ALL STAGES ARE</t>
  </si>
  <si>
    <t>FEB</t>
  </si>
  <si>
    <t>IN FEET NGVD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</si>
  <si>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</si>
  <si>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</si>
  <si>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</si>
  <si>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</si>
  <si>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</si>
  <si>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</si>
  <si>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</si>
  <si>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</si>
  <si>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</si>
  <si>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</si>
  <si>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YEARLY</t>
  </si>
  <si>
    <t>AVG</t>
  </si>
  <si>
    <t>MAX</t>
  </si>
  <si>
    <t>MIN</t>
  </si>
  <si>
    <t>ALL DISCHARGES ARE IN 1000 CFS</t>
  </si>
  <si>
    <t>ALL STAGES ARE IN FEET NGVD</t>
  </si>
  <si>
    <t>STAGES  AND  DISCHARGES  OF  THE  OLD  RIVER  COMPLEX</t>
  </si>
  <si>
    <t>HYDRO  POWER</t>
  </si>
  <si>
    <t>O.B.</t>
  </si>
  <si>
    <t>LOW  SILL  STRUCTURE</t>
  </si>
  <si>
    <t>AUXILIARY  STRUCTURE</t>
  </si>
  <si>
    <t>COMPLEX</t>
  </si>
  <si>
    <t>KNOX LDG</t>
  </si>
  <si>
    <t xml:space="preserve"> Qaux / Qorc</t>
  </si>
  <si>
    <t>H.W.</t>
  </si>
  <si>
    <t>T.W.</t>
  </si>
  <si>
    <t>HEAD</t>
  </si>
  <si>
    <t xml:space="preserve"> DISCH.</t>
  </si>
  <si>
    <t>RATIO 1 %</t>
  </si>
  <si>
    <t>ACTUAL %</t>
  </si>
  <si>
    <t>Min Cutback Head</t>
  </si>
  <si>
    <t>AVERAGE  STAGES  AND  DISCHARGES  OF  THE  OLD  RIVER  COMPLEX</t>
  </si>
  <si>
    <t>OLD   RIVER   COMPLEX   GATE   POSITIONS</t>
  </si>
  <si>
    <t xml:space="preserve">JAN </t>
  </si>
  <si>
    <t>LOW    SILL    STRUCTURE</t>
  </si>
  <si>
    <t>AUXILIARY    STRUCTURE</t>
  </si>
  <si>
    <t>GATE 1</t>
  </si>
  <si>
    <t>GATE 2</t>
  </si>
  <si>
    <t>GATE 3</t>
  </si>
  <si>
    <t>GATE 4</t>
  </si>
  <si>
    <t>GATE 5</t>
  </si>
  <si>
    <t>GATE 6</t>
  </si>
  <si>
    <t>GATE 7</t>
  </si>
  <si>
    <t>GATE 8</t>
  </si>
  <si>
    <t>GATE 9</t>
  </si>
  <si>
    <t>GATE 10</t>
  </si>
  <si>
    <t>GATE 11</t>
  </si>
  <si>
    <t>DELTA HEAD THAT WOULD RESULT AT LOW SILL IN THE EVENT OF A FLOW REJECTION AT HYDROPOWER</t>
  </si>
  <si>
    <t>HYDROPOWER</t>
  </si>
  <si>
    <t>LOW SILL</t>
  </si>
  <si>
    <t>CUTBACK SIMMESPORT</t>
  </si>
  <si>
    <t>CUTBACK RED RIVER LANDING</t>
  </si>
  <si>
    <t>CUTBACK HEAD</t>
  </si>
  <si>
    <t>MEASURED</t>
  </si>
  <si>
    <t>CALCULATED</t>
  </si>
  <si>
    <t>OLD RIVER CONTROL COMPLEX</t>
  </si>
  <si>
    <t>DAILY READINGS AND PROPOSED GATE CHANGES</t>
  </si>
  <si>
    <r>
      <t>DAY AND DATE:</t>
    </r>
    <r>
      <rPr>
        <u/>
        <sz val="10"/>
        <rFont val="Arial"/>
        <family val="2"/>
      </rPr>
      <t xml:space="preserve">                                                                        </t>
    </r>
  </si>
  <si>
    <t>,</t>
  </si>
  <si>
    <t>LOW SILL STRUCTURE</t>
  </si>
  <si>
    <t>AUXILIARY STRUCTURE</t>
  </si>
  <si>
    <t>GATE CONFIGURATION:</t>
  </si>
  <si>
    <t>LOW SILL STR.</t>
  </si>
  <si>
    <t>AUXILIARY STR.</t>
  </si>
  <si>
    <t>HEADWATER ---------</t>
  </si>
  <si>
    <t>TAILWATER ------------</t>
  </si>
  <si>
    <t xml:space="preserve"> -</t>
  </si>
  <si>
    <t>DELTA HEAD ----------</t>
  </si>
  <si>
    <t>DISCHARGE -----------</t>
  </si>
  <si>
    <t>DISCHARGE ORC ------</t>
  </si>
  <si>
    <t>DISCHARGE, MAIN STEM -------</t>
  </si>
  <si>
    <t>DISCHARGE, ORC ------------------</t>
  </si>
  <si>
    <t>DISCHARGE, RED RIVER -------</t>
  </si>
  <si>
    <t xml:space="preserve"> +</t>
  </si>
  <si>
    <t xml:space="preserve">DISCHARGE, RED RIVER LDG </t>
  </si>
  <si>
    <t>DISCHARGE, SIMMS --------------</t>
  </si>
  <si>
    <t>STAGE, RED RIVER LDG --------</t>
  </si>
  <si>
    <t>STAGE, SIMMS ----------------------</t>
  </si>
  <si>
    <t>LOW SILL Q PER BAY</t>
  </si>
  <si>
    <t>TOTAL LAT Q</t>
  </si>
  <si>
    <t>AUXILIARY Q PER BAY</t>
  </si>
  <si>
    <t>x</t>
  </si>
  <si>
    <t>=</t>
  </si>
  <si>
    <t>PREDICTED %</t>
  </si>
  <si>
    <t>CUMULATIVE %</t>
  </si>
  <si>
    <t xml:space="preserve">KNOX LANDING </t>
  </si>
  <si>
    <t>ACTUAL RATIO %</t>
  </si>
  <si>
    <t>Date</t>
  </si>
  <si>
    <t>OVERBANK STR.</t>
  </si>
  <si>
    <t>+</t>
  </si>
  <si>
    <t>RATIO I %</t>
  </si>
  <si>
    <t>ORC OVERBANK STRUCTURE</t>
  </si>
  <si>
    <t>RIVERSIDE</t>
  </si>
  <si>
    <t>CHANNELSIDE</t>
  </si>
  <si>
    <t>Q/Bay</t>
  </si>
  <si>
    <t>Q Total</t>
  </si>
  <si>
    <t>73 Bays, 44.0 ft wide, weir elevation 52.0 ft</t>
  </si>
  <si>
    <t>C30</t>
  </si>
  <si>
    <t>C40</t>
  </si>
  <si>
    <t>C50</t>
  </si>
  <si>
    <t>C60</t>
  </si>
  <si>
    <t>C35</t>
  </si>
  <si>
    <t>C45</t>
  </si>
  <si>
    <t>C55</t>
  </si>
  <si>
    <t>C65</t>
  </si>
  <si>
    <t xml:space="preserve"> (cfs)l</t>
  </si>
  <si>
    <t># Bays</t>
  </si>
  <si>
    <t>HEADWATER</t>
  </si>
  <si>
    <t>TAILWATER</t>
  </si>
  <si>
    <t>C</t>
  </si>
  <si>
    <t>Q/BAY</t>
  </si>
  <si>
    <t xml:space="preserve"> # OF BAYS</t>
  </si>
  <si>
    <t>Hc</t>
  </si>
  <si>
    <t>Hs</t>
  </si>
  <si>
    <t>L'-0.015*N*Hc</t>
  </si>
  <si>
    <t>Hc^1.5</t>
  </si>
  <si>
    <t>Hs/Hc</t>
  </si>
  <si>
    <t>53%/BAY</t>
  </si>
  <si>
    <t>67%/BAY</t>
  </si>
  <si>
    <t>D</t>
  </si>
  <si>
    <t>Headwater</t>
  </si>
  <si>
    <t>Auxiliary Structure Discharge</t>
  </si>
  <si>
    <t>Tailwater</t>
  </si>
  <si>
    <t>Delta Head</t>
  </si>
  <si>
    <t>IAW ERDC model studies as modified by field data</t>
  </si>
  <si>
    <t>Gate</t>
  </si>
  <si>
    <t>Free Uncontrolled</t>
  </si>
  <si>
    <t>Submerged Uncontrolled</t>
  </si>
  <si>
    <t>Free Controlled</t>
  </si>
  <si>
    <t>Submerged Controlled</t>
  </si>
  <si>
    <t>Total Discharge:</t>
  </si>
  <si>
    <t>Edit yellow cells only</t>
  </si>
  <si>
    <t>Flow Regime</t>
  </si>
  <si>
    <t>Free controlled flow coefficient [Cg]</t>
  </si>
  <si>
    <t>Submerged controlled flow coefficient [Cgs]</t>
  </si>
  <si>
    <t>Controlled flow regime boundary</t>
  </si>
  <si>
    <r>
      <t>y = 30.365e</t>
    </r>
    <r>
      <rPr>
        <vertAlign val="superscript"/>
        <sz val="11"/>
        <color theme="1"/>
        <rFont val="Calibri"/>
        <family val="2"/>
        <scheme val="minor"/>
      </rPr>
      <t>-4.886x</t>
    </r>
  </si>
  <si>
    <t>Uncontrolled flow regime boundary</t>
  </si>
  <si>
    <t>DELTA HEAD</t>
  </si>
  <si>
    <t>HIGHS</t>
  </si>
  <si>
    <t>LOWS</t>
  </si>
  <si>
    <t>GATE</t>
  </si>
  <si>
    <t>SETTING</t>
  </si>
  <si>
    <t>AVG T.W.</t>
  </si>
  <si>
    <t>AVG H.W.</t>
  </si>
  <si>
    <t>-</t>
  </si>
  <si>
    <t>% Qaux</t>
  </si>
  <si>
    <t>*</t>
  </si>
  <si>
    <t>Date:</t>
  </si>
  <si>
    <t>LS Head:</t>
  </si>
  <si>
    <t>Sim Stage:</t>
  </si>
  <si>
    <t>Aux Q:</t>
  </si>
  <si>
    <t>Cut Head:</t>
  </si>
  <si>
    <t>Cut Sim:</t>
  </si>
  <si>
    <t>Cut Sim Q:</t>
  </si>
  <si>
    <t>Sim Q:</t>
  </si>
  <si>
    <t>Cut Aux Q:</t>
  </si>
  <si>
    <t>Barge Incident Cutback Settings - Past Date</t>
  </si>
  <si>
    <t>Barge Incident Cutback Settings - Custom</t>
  </si>
  <si>
    <t>**USE THE DOS PROGRAM**</t>
  </si>
  <si>
    <t>**DO NOT USE THIS PROGRAM**</t>
  </si>
  <si>
    <t>"</t>
  </si>
  <si>
    <t>REST CLOSED</t>
  </si>
  <si>
    <t>CLOSED</t>
  </si>
  <si>
    <t>BLUE CURVE</t>
  </si>
  <si>
    <t>6   x</t>
  </si>
  <si>
    <t>2019 OPERATION</t>
  </si>
  <si>
    <t>AVERAGE CURVE</t>
  </si>
  <si>
    <t>GREEN CURVE</t>
  </si>
  <si>
    <t>fog</t>
  </si>
  <si>
    <t>1104(est ovb)</t>
  </si>
  <si>
    <t>1107(54.4)(est ovb)</t>
  </si>
  <si>
    <t>1089(54.8)(est ovb)</t>
  </si>
  <si>
    <t>1112(est ovb)</t>
  </si>
  <si>
    <t>1139(est ovb)</t>
  </si>
  <si>
    <t>1159(est ovb)</t>
  </si>
  <si>
    <t>1188(est ovb)</t>
  </si>
  <si>
    <t>1215 (57.4)(levee2levee)</t>
  </si>
  <si>
    <t>1265(leeev/levee)</t>
  </si>
  <si>
    <t>ORANGE CURVE</t>
  </si>
  <si>
    <t>under</t>
  </si>
  <si>
    <t>1360  "</t>
  </si>
  <si>
    <t>1372  "</t>
  </si>
  <si>
    <t>1281  "</t>
  </si>
  <si>
    <t>1301  "</t>
  </si>
  <si>
    <t>1335  "</t>
  </si>
  <si>
    <t>1351  "</t>
  </si>
  <si>
    <t>1387  "</t>
  </si>
  <si>
    <t>1433 "</t>
  </si>
  <si>
    <t>equipment problems</t>
  </si>
  <si>
    <t>1372 levee/levee</t>
  </si>
  <si>
    <t>C=1335 S=1262</t>
  </si>
  <si>
    <t>S=1322 C=1314</t>
  </si>
  <si>
    <t>S = Stacy</t>
  </si>
  <si>
    <t>C = Canda</t>
  </si>
  <si>
    <t>PURPLE CURVE</t>
  </si>
  <si>
    <t>M9=1241 RG=1339</t>
  </si>
  <si>
    <t>NOT TAKEN</t>
  </si>
  <si>
    <t>DARK ORANGE</t>
  </si>
  <si>
    <t>PINK</t>
  </si>
  <si>
    <t>PINK CURVE</t>
  </si>
  <si>
    <t>dry</t>
  </si>
  <si>
    <t>GATE 6 @ 14.65'</t>
  </si>
  <si>
    <t>ALL GATES @ 8.5'</t>
  </si>
  <si>
    <t>GATES 5 &amp; 7 @ 7.36'</t>
  </si>
  <si>
    <t>AQUA   CURVE</t>
  </si>
  <si>
    <t>ALL GATES CLOSED</t>
  </si>
  <si>
    <t>GATES 3 &amp; 9 @ 19.28'</t>
  </si>
  <si>
    <t>GATES 2 &amp; 10 @ 11.36'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</si>
</sst>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\ ;\(&quot;$&quot;#,##0\)"/>
    <numFmt numFmtId="165" formatCode="0.0"/>
    <numFmt numFmtId="166" formatCode="0.000"/>
    <numFmt numFmtId="167" formatCode="0.0000"/>
    <numFmt numFmtId="168" formatCode="#,##0.0_);\(#,##0.0\)"/>
  </numFmts>
  <fonts count="57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12"/>
      <color indexed="24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indexed="8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4"/>
      <color rgb="FFFF000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  <font>
      <sz val="10"/>
      <color indexed="24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0"/>
      <color theme="0"/>
      <name val="Arial"/>
      <family val="2"/>
    </font>
    <font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4"/>
      <color indexed="8"/>
      <name val="Arial"/>
      <family val="2"/>
    </font>
    <font>
      <sz val="30"/>
      <color indexed="8"/>
      <name val="Arial"/>
      <family val="2"/>
    </font>
    <font>
      <sz val="6"/>
      <color indexed="8"/>
      <name val="Arial"/>
      <family val="2"/>
    </font>
    <font>
      <b/>
      <sz val="14"/>
      <name val="Symbol"/>
      <family val="1"/>
      <charset val="2"/>
    </font>
    <font>
      <sz val="8"/>
      <color theme="0"/>
      <name val="Arial"/>
      <family val="2"/>
    </font>
    <font>
      <sz val="11"/>
      <color rgb="FFFF000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24"/>
      <name val="Arial"/>
      <family val="2"/>
    </font>
    <font>
      <sz val="10"/>
      <color rgb="FF000000"/>
      <name val="Arial Unicode MS"/>
      <family val="2"/>
    </font>
    <font>
      <sz val="20"/>
      <color rgb="FFFF0000"/>
      <name val="Arial"/>
      <family val="2"/>
    </font>
    <font>
      <sz val="8"/>
      <color rgb="FFFF0000"/>
      <name val="Arial"/>
      <family val="2"/>
    </font>
    <font>
      <sz val="9"/>
      <color rgb="FFFF0000"/>
      <name val="Arial"/>
      <family val="2"/>
    </font>
    <font>
      <b/>
      <sz val="8"/>
      <color theme="0"/>
      <name val="Arial"/>
      <family val="2"/>
    </font>
    <font>
      <sz val="8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1" applyNumberFormat="0" applyFont="0" applyFill="0" applyAlignment="0" applyProtection="0"/>
    <xf numFmtId="0" fontId="17" fillId="0" borderId="0"/>
    <xf numFmtId="0" fontId="12" fillId="0" borderId="0"/>
    <xf numFmtId="0" fontId="12" fillId="0" borderId="0"/>
    <xf numFmtId="0" fontId="25" fillId="0" borderId="0"/>
    <xf numFmtId="0" fontId="26" fillId="0" borderId="0"/>
    <xf numFmtId="0" fontId="12" fillId="0" borderId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2" fontId="1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1" applyNumberFormat="0" applyFont="0" applyFill="0" applyAlignment="0" applyProtection="0"/>
    <xf numFmtId="0" fontId="12" fillId="0" borderId="1" applyNumberFormat="0" applyFont="0" applyFill="0" applyAlignment="0" applyProtection="0"/>
    <xf numFmtId="0" fontId="30" fillId="0" borderId="0"/>
    <xf numFmtId="0" fontId="32" fillId="0" borderId="0"/>
    <xf numFmtId="0" fontId="7" fillId="0" borderId="0"/>
    <xf numFmtId="43" fontId="50" fillId="0" borderId="0" applyFont="0" applyFill="0" applyBorder="0" applyAlignment="0" applyProtection="0"/>
    <xf numFmtId="0" fontId="1" fillId="0" borderId="0"/>
  </cellStyleXfs>
  <cellXfs count="501">
    <xf numFmtId="0" fontId="0" fillId="0" borderId="0" xfId="0"/>
    <xf numFmtId="0" fontId="10" fillId="0" borderId="0" xfId="0" applyFont="1" applyAlignment="1">
      <alignment horizontal="centerContinuous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2" xfId="0" applyFont="1" applyBorder="1"/>
    <xf numFmtId="0" fontId="10" fillId="0" borderId="0" xfId="0" applyFont="1" applyAlignment="1">
      <alignment horizontal="left"/>
    </xf>
    <xf numFmtId="0" fontId="10" fillId="0" borderId="3" xfId="0" applyFont="1" applyBorder="1"/>
    <xf numFmtId="1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1" fontId="10" fillId="0" borderId="5" xfId="0" applyNumberFormat="1" applyFont="1" applyBorder="1" applyAlignment="1">
      <alignment horizontal="center"/>
    </xf>
    <xf numFmtId="166" fontId="10" fillId="0" borderId="5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10" xfId="0" applyFont="1" applyBorder="1" applyAlignment="1">
      <alignment horizontal="centerContinuous"/>
    </xf>
    <xf numFmtId="0" fontId="10" fillId="2" borderId="0" xfId="0" applyFont="1" applyFill="1"/>
    <xf numFmtId="1" fontId="10" fillId="2" borderId="5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0" fontId="10" fillId="2" borderId="3" xfId="0" applyFont="1" applyFill="1" applyBorder="1"/>
    <xf numFmtId="0" fontId="11" fillId="2" borderId="0" xfId="0" applyFont="1" applyFill="1"/>
    <xf numFmtId="0" fontId="12" fillId="2" borderId="0" xfId="0" applyFont="1" applyFill="1"/>
    <xf numFmtId="0" fontId="11" fillId="2" borderId="5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Continuous"/>
    </xf>
    <xf numFmtId="0" fontId="11" fillId="2" borderId="4" xfId="0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0" xfId="0" applyFont="1" applyFill="1" applyAlignment="1">
      <alignment horizontal="left"/>
    </xf>
    <xf numFmtId="0" fontId="11" fillId="2" borderId="11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0" fontId="11" fillId="2" borderId="4" xfId="0" applyFont="1" applyFill="1" applyBorder="1"/>
    <xf numFmtId="165" fontId="11" fillId="2" borderId="4" xfId="0" applyNumberFormat="1" applyFont="1" applyFill="1" applyBorder="1"/>
    <xf numFmtId="0" fontId="11" fillId="2" borderId="0" xfId="0" applyFont="1" applyFill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0" fillId="2" borderId="0" xfId="0" applyFill="1"/>
    <xf numFmtId="0" fontId="10" fillId="0" borderId="0" xfId="0" applyFont="1" applyAlignment="1">
      <alignment horizontal="right"/>
    </xf>
    <xf numFmtId="17" fontId="10" fillId="0" borderId="2" xfId="0" applyNumberFormat="1" applyFont="1" applyBorder="1"/>
    <xf numFmtId="17" fontId="10" fillId="0" borderId="0" xfId="0" applyNumberFormat="1" applyFont="1"/>
    <xf numFmtId="2" fontId="10" fillId="0" borderId="3" xfId="0" applyNumberFormat="1" applyFont="1" applyBorder="1"/>
    <xf numFmtId="1" fontId="10" fillId="0" borderId="3" xfId="0" applyNumberFormat="1" applyFont="1" applyBorder="1"/>
    <xf numFmtId="165" fontId="10" fillId="0" borderId="3" xfId="0" applyNumberFormat="1" applyFont="1" applyBorder="1"/>
    <xf numFmtId="2" fontId="10" fillId="0" borderId="0" xfId="0" applyNumberFormat="1" applyFont="1"/>
    <xf numFmtId="1" fontId="10" fillId="0" borderId="0" xfId="0" applyNumberFormat="1" applyFont="1"/>
    <xf numFmtId="165" fontId="10" fillId="0" borderId="0" xfId="0" applyNumberFormat="1" applyFont="1"/>
    <xf numFmtId="0" fontId="10" fillId="0" borderId="12" xfId="0" applyFont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1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10" xfId="0" applyFont="1" applyFill="1" applyBorder="1" applyAlignment="1">
      <alignment horizontal="centerContinuous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165" fontId="11" fillId="0" borderId="0" xfId="0" applyNumberFormat="1" applyFont="1" applyAlignment="1">
      <alignment horizontal="centerContinuous"/>
    </xf>
    <xf numFmtId="0" fontId="11" fillId="0" borderId="0" xfId="0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0" fontId="11" fillId="0" borderId="4" xfId="0" applyFont="1" applyBorder="1" applyAlignment="1">
      <alignment horizontal="center"/>
    </xf>
    <xf numFmtId="0" fontId="14" fillId="0" borderId="8" xfId="0" applyFont="1" applyBorder="1" applyAlignment="1">
      <alignment horizontal="centerContinuous"/>
    </xf>
    <xf numFmtId="0" fontId="11" fillId="0" borderId="10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165" fontId="14" fillId="0" borderId="10" xfId="0" applyNumberFormat="1" applyFont="1" applyBorder="1" applyAlignment="1">
      <alignment horizontal="centerContinuous"/>
    </xf>
    <xf numFmtId="165" fontId="11" fillId="0" borderId="10" xfId="0" applyNumberFormat="1" applyFont="1" applyBorder="1" applyAlignment="1">
      <alignment horizontal="centerContinuous"/>
    </xf>
    <xf numFmtId="165" fontId="11" fillId="0" borderId="9" xfId="0" applyNumberFormat="1" applyFont="1" applyBorder="1" applyAlignment="1">
      <alignment horizontal="centerContinuous"/>
    </xf>
    <xf numFmtId="0" fontId="11" fillId="0" borderId="2" xfId="0" applyFont="1" applyBorder="1"/>
    <xf numFmtId="0" fontId="11" fillId="0" borderId="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165" fontId="11" fillId="0" borderId="9" xfId="0" applyNumberFormat="1" applyFont="1" applyBorder="1" applyAlignment="1">
      <alignment horizontal="center"/>
    </xf>
    <xf numFmtId="165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1" fillId="0" borderId="3" xfId="0" applyFont="1" applyBorder="1"/>
    <xf numFmtId="165" fontId="11" fillId="0" borderId="3" xfId="0" applyNumberFormat="1" applyFont="1" applyBorder="1"/>
    <xf numFmtId="0" fontId="10" fillId="2" borderId="0" xfId="0" applyFont="1" applyFill="1" applyAlignment="1">
      <alignment horizontal="centerContinuous"/>
    </xf>
    <xf numFmtId="0" fontId="10" fillId="2" borderId="0" xfId="0" applyFont="1" applyFill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Continuous"/>
    </xf>
    <xf numFmtId="0" fontId="10" fillId="2" borderId="9" xfId="0" applyFont="1" applyFill="1" applyBorder="1" applyAlignment="1">
      <alignment horizontal="centerContinuous"/>
    </xf>
    <xf numFmtId="0" fontId="10" fillId="2" borderId="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1" fontId="10" fillId="2" borderId="6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166" fontId="10" fillId="2" borderId="0" xfId="0" applyNumberFormat="1" applyFont="1" applyFill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Continuous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7" fillId="0" borderId="0" xfId="8"/>
    <xf numFmtId="0" fontId="18" fillId="0" borderId="0" xfId="8" applyFont="1" applyAlignment="1">
      <alignment horizontal="center"/>
    </xf>
    <xf numFmtId="0" fontId="19" fillId="0" borderId="0" xfId="8" applyFont="1" applyAlignment="1">
      <alignment horizontal="center"/>
    </xf>
    <xf numFmtId="0" fontId="17" fillId="0" borderId="0" xfId="8" applyAlignment="1">
      <alignment horizontal="center"/>
    </xf>
    <xf numFmtId="0" fontId="19" fillId="0" borderId="15" xfId="8" applyFont="1" applyFill="1" applyBorder="1" applyAlignment="1">
      <alignment horizontal="center"/>
    </xf>
    <xf numFmtId="0" fontId="17" fillId="0" borderId="0" xfId="8" applyBorder="1"/>
    <xf numFmtId="0" fontId="20" fillId="0" borderId="0" xfId="8" applyFont="1"/>
    <xf numFmtId="0" fontId="17" fillId="0" borderId="0" xfId="8" applyBorder="1" applyAlignment="1">
      <alignment horizontal="right"/>
    </xf>
    <xf numFmtId="0" fontId="19" fillId="0" borderId="0" xfId="8" applyFont="1"/>
    <xf numFmtId="0" fontId="17" fillId="0" borderId="0" xfId="8" applyAlignment="1">
      <alignment horizontal="right"/>
    </xf>
    <xf numFmtId="0" fontId="19" fillId="0" borderId="3" xfId="8" applyFont="1" applyFill="1" applyBorder="1" applyAlignment="1">
      <alignment horizontal="center"/>
    </xf>
    <xf numFmtId="2" fontId="19" fillId="0" borderId="0" xfId="8" applyNumberFormat="1" applyFont="1" applyFill="1" applyAlignment="1">
      <alignment horizontal="center"/>
    </xf>
    <xf numFmtId="0" fontId="19" fillId="0" borderId="15" xfId="8" applyFont="1" applyBorder="1" applyAlignment="1">
      <alignment horizontal="center"/>
    </xf>
    <xf numFmtId="0" fontId="17" fillId="0" borderId="16" xfId="8" applyBorder="1"/>
    <xf numFmtId="165" fontId="19" fillId="0" borderId="10" xfId="8" applyNumberFormat="1" applyFont="1" applyBorder="1" applyAlignment="1">
      <alignment horizontal="center"/>
    </xf>
    <xf numFmtId="0" fontId="17" fillId="0" borderId="2" xfId="8" applyBorder="1"/>
    <xf numFmtId="0" fontId="19" fillId="4" borderId="0" xfId="8" applyFont="1" applyFill="1" applyBorder="1" applyProtection="1"/>
    <xf numFmtId="0" fontId="19" fillId="0" borderId="0" xfId="8" applyFont="1" applyBorder="1" applyProtection="1"/>
    <xf numFmtId="3" fontId="19" fillId="4" borderId="0" xfId="8" applyNumberFormat="1" applyFont="1" applyFill="1" applyBorder="1" applyProtection="1"/>
    <xf numFmtId="3" fontId="19" fillId="0" borderId="0" xfId="8" applyNumberFormat="1" applyFont="1" applyBorder="1" applyProtection="1"/>
    <xf numFmtId="3" fontId="19" fillId="0" borderId="16" xfId="8" applyNumberFormat="1" applyFont="1" applyBorder="1"/>
    <xf numFmtId="165" fontId="19" fillId="4" borderId="15" xfId="8" applyNumberFormat="1" applyFont="1" applyFill="1" applyBorder="1" applyAlignment="1">
      <alignment horizontal="center"/>
    </xf>
    <xf numFmtId="0" fontId="19" fillId="0" borderId="2" xfId="8" applyFont="1" applyFill="1" applyBorder="1"/>
    <xf numFmtId="0" fontId="19" fillId="0" borderId="0" xfId="8" applyFont="1" applyBorder="1" applyAlignment="1">
      <alignment horizontal="center"/>
    </xf>
    <xf numFmtId="3" fontId="19" fillId="0" borderId="0" xfId="8" applyNumberFormat="1" applyFont="1" applyBorder="1" applyAlignment="1">
      <alignment horizontal="center"/>
    </xf>
    <xf numFmtId="165" fontId="19" fillId="0" borderId="10" xfId="8" applyNumberFormat="1" applyFont="1" applyFill="1" applyBorder="1" applyAlignment="1">
      <alignment horizontal="center"/>
    </xf>
    <xf numFmtId="2" fontId="19" fillId="0" borderId="15" xfId="8" applyNumberFormat="1" applyFont="1" applyFill="1" applyBorder="1" applyAlignment="1">
      <alignment horizontal="center"/>
    </xf>
    <xf numFmtId="3" fontId="19" fillId="0" borderId="3" xfId="8" applyNumberFormat="1" applyFont="1" applyBorder="1" applyProtection="1"/>
    <xf numFmtId="165" fontId="19" fillId="0" borderId="15" xfId="8" applyNumberFormat="1" applyFont="1" applyFill="1" applyBorder="1" applyAlignment="1">
      <alignment horizontal="center"/>
    </xf>
    <xf numFmtId="165" fontId="19" fillId="0" borderId="15" xfId="8" applyNumberFormat="1" applyFont="1" applyBorder="1" applyAlignment="1">
      <alignment horizontal="center"/>
    </xf>
    <xf numFmtId="16" fontId="10" fillId="0" borderId="0" xfId="0" applyNumberFormat="1" applyFont="1"/>
    <xf numFmtId="14" fontId="10" fillId="0" borderId="0" xfId="0" applyNumberFormat="1" applyFont="1"/>
    <xf numFmtId="1" fontId="10" fillId="0" borderId="0" xfId="0" applyNumberFormat="1" applyFont="1" applyAlignment="1">
      <alignment horizontal="centerContinuous"/>
    </xf>
    <xf numFmtId="1" fontId="10" fillId="0" borderId="4" xfId="0" applyNumberFormat="1" applyFont="1" applyBorder="1" applyAlignment="1">
      <alignment horizontal="center"/>
    </xf>
    <xf numFmtId="0" fontId="19" fillId="0" borderId="0" xfId="8" applyFont="1" applyFill="1" applyBorder="1" applyAlignment="1">
      <alignment horizontal="center"/>
    </xf>
    <xf numFmtId="0" fontId="10" fillId="0" borderId="5" xfId="0" applyFont="1" applyBorder="1" applyAlignment="1">
      <alignment horizontal="center" wrapText="1"/>
    </xf>
    <xf numFmtId="1" fontId="10" fillId="2" borderId="5" xfId="0" applyNumberFormat="1" applyFont="1" applyFill="1" applyBorder="1" applyAlignment="1">
      <alignment horizontal="center" wrapText="1"/>
    </xf>
    <xf numFmtId="2" fontId="10" fillId="2" borderId="5" xfId="0" applyNumberFormat="1" applyFont="1" applyFill="1" applyBorder="1" applyAlignment="1">
      <alignment horizontal="center" wrapText="1"/>
    </xf>
    <xf numFmtId="1" fontId="10" fillId="0" borderId="5" xfId="0" applyNumberFormat="1" applyFont="1" applyBorder="1" applyAlignment="1">
      <alignment horizontal="center"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0" fontId="10" fillId="0" borderId="0" xfId="0" applyFont="1" applyAlignment="1">
      <alignment wrapText="1"/>
    </xf>
    <xf numFmtId="2" fontId="10" fillId="0" borderId="5" xfId="0" applyNumberFormat="1" applyFont="1" applyFill="1" applyBorder="1" applyAlignment="1">
      <alignment horizontal="center"/>
    </xf>
    <xf numFmtId="0" fontId="25" fillId="0" borderId="0" xfId="11"/>
    <xf numFmtId="0" fontId="18" fillId="0" borderId="0" xfId="11" applyFont="1" applyAlignment="1">
      <alignment horizontal="center"/>
    </xf>
    <xf numFmtId="0" fontId="19" fillId="0" borderId="0" xfId="11" applyFont="1" applyAlignment="1">
      <alignment horizontal="center"/>
    </xf>
    <xf numFmtId="0" fontId="25" fillId="0" borderId="0" xfId="11" applyAlignment="1">
      <alignment horizontal="center"/>
    </xf>
    <xf numFmtId="0" fontId="19" fillId="0" borderId="0" xfId="11" applyFont="1" applyFill="1" applyBorder="1" applyAlignment="1">
      <alignment horizontal="center"/>
    </xf>
    <xf numFmtId="0" fontId="25" fillId="0" borderId="0" xfId="11" applyBorder="1"/>
    <xf numFmtId="0" fontId="21" fillId="0" borderId="0" xfId="11" applyFont="1" applyAlignment="1">
      <alignment horizontal="center"/>
    </xf>
    <xf numFmtId="0" fontId="20" fillId="0" borderId="0" xfId="11" applyFont="1"/>
    <xf numFmtId="0" fontId="25" fillId="0" borderId="0" xfId="11" applyBorder="1" applyAlignment="1">
      <alignment horizontal="center"/>
    </xf>
    <xf numFmtId="2" fontId="19" fillId="0" borderId="0" xfId="11" applyNumberFormat="1" applyFont="1" applyFill="1" applyAlignment="1">
      <alignment horizontal="center"/>
    </xf>
    <xf numFmtId="0" fontId="25" fillId="0" borderId="0" xfId="11" applyBorder="1" applyAlignment="1">
      <alignment horizontal="right"/>
    </xf>
    <xf numFmtId="2" fontId="19" fillId="0" borderId="0" xfId="11" applyNumberFormat="1" applyFont="1" applyFill="1" applyBorder="1" applyAlignment="1">
      <alignment horizontal="center"/>
    </xf>
    <xf numFmtId="2" fontId="19" fillId="0" borderId="0" xfId="11" applyNumberFormat="1" applyFont="1" applyAlignment="1">
      <alignment horizontal="center"/>
    </xf>
    <xf numFmtId="0" fontId="19" fillId="0" borderId="0" xfId="11" applyFont="1"/>
    <xf numFmtId="0" fontId="19" fillId="0" borderId="0" xfId="11" applyFont="1" applyFill="1" applyAlignment="1">
      <alignment horizontal="center"/>
    </xf>
    <xf numFmtId="0" fontId="19" fillId="0" borderId="0" xfId="11" applyFont="1" applyAlignment="1">
      <alignment horizontal="right"/>
    </xf>
    <xf numFmtId="0" fontId="25" fillId="0" borderId="0" xfId="11" applyAlignment="1">
      <alignment horizontal="right"/>
    </xf>
    <xf numFmtId="0" fontId="19" fillId="0" borderId="0" xfId="11" applyFont="1" applyBorder="1" applyAlignment="1">
      <alignment horizontal="center"/>
    </xf>
    <xf numFmtId="0" fontId="19" fillId="0" borderId="0" xfId="11" applyFont="1" applyBorder="1" applyAlignment="1">
      <alignment horizontal="right"/>
    </xf>
    <xf numFmtId="0" fontId="19" fillId="0" borderId="15" xfId="11" applyFont="1" applyBorder="1" applyAlignment="1">
      <alignment horizontal="center"/>
    </xf>
    <xf numFmtId="0" fontId="25" fillId="0" borderId="0" xfId="11" applyFill="1" applyBorder="1" applyAlignment="1">
      <alignment horizontal="center"/>
    </xf>
    <xf numFmtId="0" fontId="25" fillId="0" borderId="16" xfId="11" applyBorder="1"/>
    <xf numFmtId="0" fontId="25" fillId="0" borderId="0" xfId="11" applyFill="1" applyBorder="1"/>
    <xf numFmtId="0" fontId="25" fillId="0" borderId="2" xfId="11" applyFill="1" applyBorder="1"/>
    <xf numFmtId="0" fontId="19" fillId="4" borderId="0" xfId="11" applyFont="1" applyFill="1" applyBorder="1" applyProtection="1"/>
    <xf numFmtId="0" fontId="19" fillId="0" borderId="0" xfId="11" applyFont="1" applyBorder="1" applyProtection="1"/>
    <xf numFmtId="3" fontId="19" fillId="4" borderId="0" xfId="11" applyNumberFormat="1" applyFont="1" applyFill="1" applyBorder="1" applyProtection="1"/>
    <xf numFmtId="3" fontId="19" fillId="0" borderId="0" xfId="11" applyNumberFormat="1" applyFont="1" applyBorder="1" applyProtection="1"/>
    <xf numFmtId="3" fontId="19" fillId="0" borderId="16" xfId="11" applyNumberFormat="1" applyFont="1" applyBorder="1"/>
    <xf numFmtId="165" fontId="19" fillId="0" borderId="0" xfId="11" applyNumberFormat="1" applyFont="1" applyFill="1" applyBorder="1" applyAlignment="1">
      <alignment horizontal="center"/>
    </xf>
    <xf numFmtId="0" fontId="19" fillId="0" borderId="0" xfId="11" applyFont="1" applyFill="1" applyBorder="1"/>
    <xf numFmtId="0" fontId="19" fillId="0" borderId="2" xfId="11" applyFont="1" applyBorder="1" applyAlignment="1">
      <alignment horizontal="center"/>
    </xf>
    <xf numFmtId="3" fontId="19" fillId="3" borderId="0" xfId="11" applyNumberFormat="1" applyFont="1" applyFill="1" applyBorder="1" applyAlignment="1">
      <alignment horizontal="center"/>
    </xf>
    <xf numFmtId="0" fontId="25" fillId="0" borderId="0" xfId="11" applyAlignment="1"/>
    <xf numFmtId="0" fontId="19" fillId="0" borderId="2" xfId="11" applyFont="1" applyFill="1" applyBorder="1" applyAlignment="1">
      <alignment horizontal="center"/>
    </xf>
    <xf numFmtId="0" fontId="25" fillId="0" borderId="0" xfId="11" applyBorder="1" applyAlignment="1"/>
    <xf numFmtId="3" fontId="19" fillId="0" borderId="3" xfId="11" applyNumberFormat="1" applyFont="1" applyBorder="1" applyProtection="1"/>
    <xf numFmtId="165" fontId="19" fillId="0" borderId="15" xfId="11" applyNumberFormat="1" applyFont="1" applyBorder="1" applyAlignment="1">
      <alignment horizontal="center"/>
    </xf>
    <xf numFmtId="0" fontId="26" fillId="0" borderId="0" xfId="12"/>
    <xf numFmtId="0" fontId="27" fillId="0" borderId="0" xfId="12" applyFont="1" applyAlignment="1">
      <alignment horizontal="center"/>
    </xf>
    <xf numFmtId="0" fontId="13" fillId="0" borderId="0" xfId="13" applyFont="1" applyAlignment="1">
      <alignment horizontal="center"/>
    </xf>
    <xf numFmtId="9" fontId="13" fillId="0" borderId="0" xfId="13" applyNumberFormat="1" applyFont="1" applyAlignment="1">
      <alignment horizontal="center"/>
    </xf>
    <xf numFmtId="0" fontId="19" fillId="0" borderId="0" xfId="12" applyFont="1"/>
    <xf numFmtId="0" fontId="28" fillId="0" borderId="0" xfId="12" applyFont="1" applyBorder="1" applyAlignment="1">
      <alignment horizontal="center" vertical="center"/>
    </xf>
    <xf numFmtId="0" fontId="19" fillId="0" borderId="20" xfId="12" applyFont="1" applyBorder="1" applyAlignment="1">
      <alignment horizontal="center"/>
    </xf>
    <xf numFmtId="0" fontId="19" fillId="0" borderId="6" xfId="12" applyFont="1" applyBorder="1" applyAlignment="1">
      <alignment horizontal="center"/>
    </xf>
    <xf numFmtId="49" fontId="19" fillId="0" borderId="21" xfId="12" applyNumberFormat="1" applyFont="1" applyBorder="1" applyAlignment="1">
      <alignment horizontal="center"/>
    </xf>
    <xf numFmtId="0" fontId="19" fillId="0" borderId="22" xfId="12" applyFont="1" applyBorder="1" applyAlignment="1">
      <alignment horizontal="center"/>
    </xf>
    <xf numFmtId="0" fontId="19" fillId="0" borderId="21" xfId="12" applyFont="1" applyFill="1" applyBorder="1" applyAlignment="1">
      <alignment horizontal="center"/>
    </xf>
    <xf numFmtId="2" fontId="19" fillId="0" borderId="6" xfId="12" applyNumberFormat="1" applyFont="1" applyBorder="1" applyAlignment="1">
      <alignment horizontal="center"/>
    </xf>
    <xf numFmtId="0" fontId="19" fillId="0" borderId="0" xfId="12" applyFont="1" applyAlignment="1">
      <alignment horizontal="center"/>
    </xf>
    <xf numFmtId="14" fontId="19" fillId="0" borderId="23" xfId="12" applyNumberFormat="1" applyFont="1" applyBorder="1" applyAlignment="1">
      <alignment horizontal="center"/>
    </xf>
    <xf numFmtId="2" fontId="19" fillId="0" borderId="5" xfId="12" applyNumberFormat="1" applyFont="1" applyBorder="1" applyAlignment="1">
      <alignment horizontal="center"/>
    </xf>
    <xf numFmtId="2" fontId="19" fillId="0" borderId="8" xfId="12" applyNumberFormat="1" applyFont="1" applyBorder="1" applyAlignment="1">
      <alignment horizontal="center"/>
    </xf>
    <xf numFmtId="2" fontId="19" fillId="0" borderId="24" xfId="12" applyNumberFormat="1" applyFont="1" applyBorder="1" applyAlignment="1">
      <alignment horizontal="center"/>
    </xf>
    <xf numFmtId="1" fontId="19" fillId="0" borderId="5" xfId="12" applyNumberFormat="1" applyFont="1" applyBorder="1" applyAlignment="1">
      <alignment horizontal="center"/>
    </xf>
    <xf numFmtId="1" fontId="19" fillId="0" borderId="5" xfId="12" applyNumberFormat="1" applyFont="1" applyFill="1" applyBorder="1" applyAlignment="1">
      <alignment horizontal="center"/>
    </xf>
    <xf numFmtId="0" fontId="18" fillId="0" borderId="25" xfId="12" applyFont="1" applyBorder="1" applyAlignment="1">
      <alignment horizontal="center"/>
    </xf>
    <xf numFmtId="0" fontId="18" fillId="0" borderId="1" xfId="12" applyFont="1" applyBorder="1" applyAlignment="1">
      <alignment horizontal="center"/>
    </xf>
    <xf numFmtId="2" fontId="18" fillId="5" borderId="1" xfId="12" applyNumberFormat="1" applyFont="1" applyFill="1" applyBorder="1" applyAlignment="1">
      <alignment horizontal="center"/>
    </xf>
    <xf numFmtId="0" fontId="18" fillId="0" borderId="26" xfId="12" applyFont="1" applyBorder="1" applyAlignment="1">
      <alignment horizontal="center"/>
    </xf>
    <xf numFmtId="0" fontId="18" fillId="0" borderId="27" xfId="12" applyFont="1" applyBorder="1" applyAlignment="1">
      <alignment horizontal="center"/>
    </xf>
    <xf numFmtId="0" fontId="18" fillId="0" borderId="0" xfId="12" applyFont="1" applyBorder="1" applyAlignment="1">
      <alignment horizontal="center"/>
    </xf>
    <xf numFmtId="2" fontId="18" fillId="5" borderId="0" xfId="12" applyNumberFormat="1" applyFont="1" applyFill="1" applyBorder="1" applyAlignment="1">
      <alignment horizontal="center"/>
    </xf>
    <xf numFmtId="0" fontId="18" fillId="0" borderId="28" xfId="12" applyFont="1" applyBorder="1" applyAlignment="1">
      <alignment horizontal="center"/>
    </xf>
    <xf numFmtId="0" fontId="18" fillId="6" borderId="27" xfId="12" applyFont="1" applyFill="1" applyBorder="1" applyAlignment="1">
      <alignment horizontal="center"/>
    </xf>
    <xf numFmtId="1" fontId="18" fillId="0" borderId="0" xfId="12" applyNumberFormat="1" applyFont="1" applyBorder="1" applyAlignment="1">
      <alignment horizontal="center"/>
    </xf>
    <xf numFmtId="0" fontId="18" fillId="6" borderId="0" xfId="12" applyFont="1" applyFill="1" applyBorder="1" applyAlignment="1">
      <alignment horizontal="center"/>
    </xf>
    <xf numFmtId="1" fontId="18" fillId="0" borderId="29" xfId="12" applyNumberFormat="1" applyFont="1" applyBorder="1" applyAlignment="1">
      <alignment horizontal="center"/>
    </xf>
    <xf numFmtId="165" fontId="14" fillId="0" borderId="30" xfId="13" applyNumberFormat="1" applyFont="1" applyBorder="1" applyAlignment="1">
      <alignment horizontal="left"/>
    </xf>
    <xf numFmtId="0" fontId="18" fillId="0" borderId="31" xfId="12" applyFont="1" applyBorder="1" applyAlignment="1">
      <alignment horizontal="center"/>
    </xf>
    <xf numFmtId="3" fontId="18" fillId="0" borderId="32" xfId="12" applyNumberFormat="1" applyFont="1" applyBorder="1" applyAlignment="1">
      <alignment horizontal="center"/>
    </xf>
    <xf numFmtId="0" fontId="26" fillId="0" borderId="0" xfId="12" applyAlignment="1">
      <alignment horizontal="center"/>
    </xf>
    <xf numFmtId="0" fontId="26" fillId="0" borderId="33" xfId="12" applyBorder="1" applyAlignment="1">
      <alignment horizontal="center"/>
    </xf>
    <xf numFmtId="0" fontId="26" fillId="0" borderId="34" xfId="12" applyBorder="1" applyAlignment="1">
      <alignment horizontal="center"/>
    </xf>
    <xf numFmtId="0" fontId="26" fillId="0" borderId="0" xfId="12" applyAlignment="1" applyProtection="1">
      <alignment horizontal="center"/>
    </xf>
    <xf numFmtId="2" fontId="26" fillId="0" borderId="35" xfId="12" applyNumberFormat="1" applyBorder="1" applyAlignment="1" applyProtection="1">
      <alignment horizontal="center"/>
    </xf>
    <xf numFmtId="2" fontId="26" fillId="0" borderId="36" xfId="12" applyNumberFormat="1" applyBorder="1" applyAlignment="1" applyProtection="1">
      <alignment horizontal="center"/>
    </xf>
    <xf numFmtId="0" fontId="26" fillId="0" borderId="37" xfId="12" applyBorder="1" applyAlignment="1" applyProtection="1">
      <alignment horizontal="center"/>
    </xf>
    <xf numFmtId="0" fontId="26" fillId="0" borderId="33" xfId="12" applyBorder="1" applyAlignment="1" applyProtection="1">
      <alignment horizontal="center"/>
    </xf>
    <xf numFmtId="0" fontId="26" fillId="0" borderId="34" xfId="12" applyBorder="1" applyAlignment="1" applyProtection="1">
      <alignment horizontal="center"/>
    </xf>
    <xf numFmtId="0" fontId="17" fillId="0" borderId="38" xfId="12" applyFont="1" applyBorder="1" applyAlignment="1" applyProtection="1">
      <alignment horizontal="center"/>
    </xf>
    <xf numFmtId="0" fontId="26" fillId="0" borderId="39" xfId="12" applyBorder="1" applyAlignment="1" applyProtection="1">
      <alignment horizontal="center"/>
    </xf>
    <xf numFmtId="0" fontId="26" fillId="0" borderId="40" xfId="12" applyBorder="1" applyAlignment="1">
      <alignment horizontal="center"/>
    </xf>
    <xf numFmtId="0" fontId="19" fillId="0" borderId="40" xfId="12" applyFont="1" applyBorder="1" applyAlignment="1">
      <alignment horizontal="center"/>
    </xf>
    <xf numFmtId="0" fontId="17" fillId="0" borderId="33" xfId="12" applyFont="1" applyBorder="1" applyAlignment="1">
      <alignment horizontal="center"/>
    </xf>
    <xf numFmtId="9" fontId="26" fillId="0" borderId="33" xfId="12" applyNumberFormat="1" applyBorder="1" applyAlignment="1">
      <alignment horizontal="center"/>
    </xf>
    <xf numFmtId="3" fontId="26" fillId="0" borderId="40" xfId="12" applyNumberFormat="1" applyBorder="1" applyAlignment="1">
      <alignment horizontal="center"/>
    </xf>
    <xf numFmtId="2" fontId="19" fillId="0" borderId="4" xfId="12" applyNumberFormat="1" applyFont="1" applyBorder="1" applyAlignment="1">
      <alignment horizontal="center"/>
    </xf>
    <xf numFmtId="14" fontId="19" fillId="0" borderId="41" xfId="12" applyNumberFormat="1" applyFont="1" applyBorder="1" applyAlignment="1">
      <alignment horizontal="center"/>
    </xf>
    <xf numFmtId="2" fontId="19" fillId="0" borderId="42" xfId="12" applyNumberFormat="1" applyFont="1" applyBorder="1" applyAlignment="1">
      <alignment horizontal="center"/>
    </xf>
    <xf numFmtId="0" fontId="27" fillId="0" borderId="0" xfId="12" applyFont="1" applyAlignment="1">
      <alignment horizontal="center"/>
    </xf>
    <xf numFmtId="0" fontId="19" fillId="0" borderId="5" xfId="12" applyFont="1" applyBorder="1" applyAlignment="1">
      <alignment horizontal="center"/>
    </xf>
    <xf numFmtId="166" fontId="10" fillId="0" borderId="0" xfId="0" applyNumberFormat="1" applyFont="1" applyAlignment="1">
      <alignment horizontal="centerContinuous"/>
    </xf>
    <xf numFmtId="166" fontId="10" fillId="0" borderId="0" xfId="0" applyNumberFormat="1" applyFont="1"/>
    <xf numFmtId="166" fontId="10" fillId="0" borderId="4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166" fontId="10" fillId="0" borderId="3" xfId="0" applyNumberFormat="1" applyFont="1" applyBorder="1"/>
    <xf numFmtId="166" fontId="10" fillId="0" borderId="3" xfId="0" applyNumberFormat="1" applyFont="1" applyBorder="1" applyAlignment="1">
      <alignment horizontal="center"/>
    </xf>
    <xf numFmtId="15" fontId="19" fillId="0" borderId="15" xfId="8" applyNumberFormat="1" applyFont="1" applyFill="1" applyBorder="1" applyAlignment="1">
      <alignment horizontal="center"/>
    </xf>
    <xf numFmtId="2" fontId="19" fillId="0" borderId="0" xfId="11" applyNumberFormat="1" applyFont="1" applyFill="1" applyAlignment="1">
      <alignment horizontal="center"/>
    </xf>
    <xf numFmtId="0" fontId="19" fillId="0" borderId="15" xfId="11" applyFont="1" applyFill="1" applyBorder="1" applyAlignment="1">
      <alignment horizontal="center"/>
    </xf>
    <xf numFmtId="0" fontId="25" fillId="0" borderId="0" xfId="11" applyFill="1"/>
    <xf numFmtId="0" fontId="25" fillId="0" borderId="0" xfId="11" applyFill="1" applyBorder="1" applyAlignment="1">
      <alignment horizontal="right"/>
    </xf>
    <xf numFmtId="0" fontId="19" fillId="0" borderId="0" xfId="11" applyFont="1" applyFill="1"/>
    <xf numFmtId="165" fontId="19" fillId="0" borderId="10" xfId="11" applyNumberFormat="1" applyFont="1" applyFill="1" applyBorder="1" applyAlignment="1">
      <alignment horizontal="center"/>
    </xf>
    <xf numFmtId="2" fontId="19" fillId="0" borderId="10" xfId="11" applyNumberFormat="1" applyFont="1" applyFill="1" applyBorder="1" applyAlignment="1">
      <alignment horizontal="center"/>
    </xf>
    <xf numFmtId="0" fontId="33" fillId="0" borderId="40" xfId="12" applyFont="1" applyBorder="1" applyAlignment="1">
      <alignment horizontal="center"/>
    </xf>
    <xf numFmtId="3" fontId="33" fillId="0" borderId="35" xfId="12" applyNumberFormat="1" applyFont="1" applyBorder="1" applyAlignment="1">
      <alignment horizontal="center"/>
    </xf>
    <xf numFmtId="9" fontId="33" fillId="0" borderId="40" xfId="12" applyNumberFormat="1" applyFont="1" applyBorder="1" applyAlignment="1">
      <alignment horizontal="center"/>
    </xf>
    <xf numFmtId="0" fontId="34" fillId="0" borderId="0" xfId="0" applyFont="1" applyFill="1" applyAlignment="1">
      <alignment horizontal="center"/>
    </xf>
    <xf numFmtId="2" fontId="19" fillId="0" borderId="43" xfId="12" applyNumberFormat="1" applyFont="1" applyBorder="1" applyAlignment="1">
      <alignment horizontal="center"/>
    </xf>
    <xf numFmtId="0" fontId="36" fillId="0" borderId="0" xfId="30" applyFont="1" applyAlignment="1">
      <alignment horizontal="center"/>
    </xf>
    <xf numFmtId="0" fontId="7" fillId="0" borderId="0" xfId="30"/>
    <xf numFmtId="0" fontId="36" fillId="0" borderId="0" xfId="30" applyFont="1"/>
    <xf numFmtId="0" fontId="7" fillId="0" borderId="0" xfId="30" applyAlignment="1">
      <alignment horizontal="center"/>
    </xf>
    <xf numFmtId="1" fontId="7" fillId="0" borderId="0" xfId="30" applyNumberFormat="1" applyAlignment="1">
      <alignment horizontal="center"/>
    </xf>
    <xf numFmtId="1" fontId="7" fillId="0" borderId="0" xfId="30" applyNumberFormat="1"/>
    <xf numFmtId="0" fontId="38" fillId="0" borderId="4" xfId="30" applyFont="1" applyBorder="1" applyAlignment="1">
      <alignment horizontal="center"/>
    </xf>
    <xf numFmtId="0" fontId="7" fillId="0" borderId="11" xfId="30" applyBorder="1" applyAlignment="1">
      <alignment horizontal="center"/>
    </xf>
    <xf numFmtId="0" fontId="7" fillId="0" borderId="0" xfId="30" applyAlignment="1"/>
    <xf numFmtId="0" fontId="7" fillId="0" borderId="7" xfId="30" applyBorder="1" applyAlignment="1">
      <alignment horizontal="center"/>
    </xf>
    <xf numFmtId="0" fontId="11" fillId="0" borderId="0" xfId="30" applyFont="1"/>
    <xf numFmtId="0" fontId="40" fillId="0" borderId="0" xfId="30" applyFont="1" applyAlignment="1">
      <alignment horizontal="centerContinuous"/>
    </xf>
    <xf numFmtId="0" fontId="11" fillId="0" borderId="0" xfId="30" applyFont="1" applyAlignment="1">
      <alignment horizontal="centerContinuous"/>
    </xf>
    <xf numFmtId="0" fontId="41" fillId="0" borderId="0" xfId="30" applyFont="1" applyAlignment="1">
      <alignment horizontal="centerContinuous"/>
    </xf>
    <xf numFmtId="0" fontId="42" fillId="0" borderId="0" xfId="30" applyFont="1" applyAlignment="1">
      <alignment horizontal="centerContinuous"/>
    </xf>
    <xf numFmtId="0" fontId="42" fillId="0" borderId="0" xfId="30" applyFont="1" applyAlignment="1">
      <alignment horizontal="center"/>
    </xf>
    <xf numFmtId="0" fontId="11" fillId="0" borderId="0" xfId="30" applyFont="1" applyAlignment="1">
      <alignment horizontal="center"/>
    </xf>
    <xf numFmtId="0" fontId="11" fillId="0" borderId="25" xfId="30" applyFont="1" applyBorder="1"/>
    <xf numFmtId="0" fontId="11" fillId="0" borderId="1" xfId="30" applyFont="1" applyBorder="1"/>
    <xf numFmtId="0" fontId="11" fillId="0" borderId="27" xfId="30" applyFont="1" applyBorder="1"/>
    <xf numFmtId="2" fontId="11" fillId="7" borderId="0" xfId="30" applyNumberFormat="1" applyFont="1" applyFill="1" applyAlignment="1">
      <alignment horizontal="center"/>
    </xf>
    <xf numFmtId="0" fontId="11" fillId="0" borderId="27" xfId="30" applyFont="1" applyBorder="1" applyAlignment="1">
      <alignment horizontal="center"/>
    </xf>
    <xf numFmtId="2" fontId="11" fillId="0" borderId="0" xfId="30" applyNumberFormat="1" applyFont="1" applyAlignment="1">
      <alignment horizontal="center"/>
    </xf>
    <xf numFmtId="1" fontId="11" fillId="0" borderId="0" xfId="30" applyNumberFormat="1" applyFont="1" applyAlignment="1">
      <alignment horizontal="center"/>
    </xf>
    <xf numFmtId="167" fontId="11" fillId="0" borderId="0" xfId="30" applyNumberFormat="1" applyFont="1" applyAlignment="1">
      <alignment horizontal="center"/>
    </xf>
    <xf numFmtId="0" fontId="11" fillId="0" borderId="3" xfId="30" applyFont="1" applyBorder="1"/>
    <xf numFmtId="0" fontId="10" fillId="0" borderId="0" xfId="0" applyFont="1" applyFill="1"/>
    <xf numFmtId="0" fontId="11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4" fillId="0" borderId="0" xfId="0" applyFont="1" applyFill="1"/>
    <xf numFmtId="0" fontId="23" fillId="0" borderId="0" xfId="0" applyFont="1" applyFill="1" applyAlignment="1">
      <alignment horizontal="center" wrapText="1" shrinkToFit="1"/>
    </xf>
    <xf numFmtId="0" fontId="17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wrapText="1" shrinkToFit="1"/>
    </xf>
    <xf numFmtId="0" fontId="35" fillId="0" borderId="0" xfId="0" applyFont="1" applyFill="1" applyAlignment="1">
      <alignment horizontal="center" wrapText="1"/>
    </xf>
    <xf numFmtId="0" fontId="43" fillId="0" borderId="0" xfId="12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165" fontId="10" fillId="0" borderId="5" xfId="0" applyNumberFormat="1" applyFont="1" applyFill="1" applyBorder="1" applyAlignment="1">
      <alignment horizontal="center"/>
    </xf>
    <xf numFmtId="166" fontId="10" fillId="0" borderId="5" xfId="0" applyNumberFormat="1" applyFont="1" applyFill="1" applyBorder="1" applyAlignment="1">
      <alignment horizontal="center"/>
    </xf>
    <xf numFmtId="0" fontId="10" fillId="0" borderId="2" xfId="0" applyFont="1" applyFill="1" applyBorder="1"/>
    <xf numFmtId="14" fontId="10" fillId="0" borderId="0" xfId="0" applyNumberFormat="1" applyFont="1" applyFill="1"/>
    <xf numFmtId="2" fontId="11" fillId="0" borderId="5" xfId="0" quotePrefix="1" applyNumberFormat="1" applyFont="1" applyBorder="1" applyAlignment="1">
      <alignment horizontal="center"/>
    </xf>
    <xf numFmtId="165" fontId="5" fillId="7" borderId="0" xfId="30" applyNumberFormat="1" applyFont="1" applyFill="1" applyAlignment="1">
      <alignment horizontal="center"/>
    </xf>
    <xf numFmtId="0" fontId="44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49" fontId="24" fillId="0" borderId="0" xfId="0" applyNumberFormat="1" applyFont="1" applyFill="1" applyAlignment="1">
      <alignment horizontal="center" wrapText="1"/>
    </xf>
    <xf numFmtId="0" fontId="12" fillId="0" borderId="0" xfId="9"/>
    <xf numFmtId="0" fontId="12" fillId="0" borderId="0" xfId="9" applyFont="1" applyFill="1" applyBorder="1"/>
    <xf numFmtId="165" fontId="11" fillId="0" borderId="0" xfId="9" applyNumberFormat="1" applyFont="1" applyFill="1" applyBorder="1" applyAlignment="1">
      <alignment horizontal="center"/>
    </xf>
    <xf numFmtId="0" fontId="11" fillId="0" borderId="0" xfId="9" applyFont="1" applyFill="1" applyBorder="1" applyAlignment="1">
      <alignment horizontal="center"/>
    </xf>
    <xf numFmtId="0" fontId="35" fillId="0" borderId="2" xfId="0" applyFont="1" applyBorder="1"/>
    <xf numFmtId="0" fontId="35" fillId="0" borderId="0" xfId="0" applyFont="1"/>
    <xf numFmtId="14" fontId="35" fillId="0" borderId="0" xfId="0" applyNumberFormat="1" applyFont="1"/>
    <xf numFmtId="0" fontId="7" fillId="7" borderId="0" xfId="30" applyFill="1" applyAlignment="1">
      <alignment horizontal="center"/>
    </xf>
    <xf numFmtId="166" fontId="7" fillId="0" borderId="0" xfId="30" applyNumberFormat="1" applyAlignment="1">
      <alignment horizontal="center"/>
    </xf>
    <xf numFmtId="2" fontId="7" fillId="9" borderId="0" xfId="30" applyNumberFormat="1" applyFill="1" applyAlignment="1">
      <alignment horizontal="center" wrapText="1"/>
    </xf>
    <xf numFmtId="0" fontId="7" fillId="0" borderId="0" xfId="30" applyFill="1"/>
    <xf numFmtId="0" fontId="6" fillId="0" borderId="0" xfId="30" applyFont="1" applyFill="1"/>
    <xf numFmtId="3" fontId="22" fillId="0" borderId="5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center"/>
    </xf>
    <xf numFmtId="3" fontId="22" fillId="0" borderId="5" xfId="0" applyNumberFormat="1" applyFont="1" applyBorder="1" applyAlignment="1">
      <alignment horizontal="center" wrapText="1"/>
    </xf>
    <xf numFmtId="3" fontId="19" fillId="0" borderId="0" xfId="11" applyNumberFormat="1" applyFont="1" applyBorder="1" applyAlignment="1">
      <alignment horizontal="left"/>
    </xf>
    <xf numFmtId="0" fontId="25" fillId="0" borderId="0" xfId="11" applyBorder="1" applyAlignment="1">
      <alignment horizontal="center"/>
    </xf>
    <xf numFmtId="0" fontId="19" fillId="0" borderId="0" xfId="11" applyFont="1" applyFill="1" applyBorder="1" applyAlignment="1">
      <alignment horizontal="center"/>
    </xf>
    <xf numFmtId="0" fontId="19" fillId="0" borderId="0" xfId="11" applyFont="1" applyBorder="1"/>
    <xf numFmtId="3" fontId="19" fillId="0" borderId="0" xfId="11" applyNumberFormat="1" applyFont="1" applyBorder="1"/>
    <xf numFmtId="0" fontId="19" fillId="8" borderId="0" xfId="11" applyFont="1" applyFill="1" applyBorder="1"/>
    <xf numFmtId="3" fontId="19" fillId="8" borderId="0" xfId="11" applyNumberFormat="1" applyFont="1" applyFill="1" applyBorder="1"/>
    <xf numFmtId="166" fontId="10" fillId="0" borderId="12" xfId="0" applyNumberFormat="1" applyFont="1" applyBorder="1" applyAlignment="1">
      <alignment horizontal="center"/>
    </xf>
    <xf numFmtId="3" fontId="19" fillId="0" borderId="0" xfId="11" applyNumberFormat="1" applyFont="1" applyFill="1" applyBorder="1" applyAlignment="1">
      <alignment horizontal="center"/>
    </xf>
    <xf numFmtId="168" fontId="19" fillId="8" borderId="10" xfId="31" applyNumberFormat="1" applyFont="1" applyFill="1" applyBorder="1" applyAlignment="1">
      <alignment horizontal="center"/>
    </xf>
    <xf numFmtId="0" fontId="51" fillId="0" borderId="0" xfId="0" applyFont="1" applyAlignment="1">
      <alignment vertical="center"/>
    </xf>
    <xf numFmtId="0" fontId="4" fillId="0" borderId="14" xfId="30" applyFont="1" applyBorder="1"/>
    <xf numFmtId="14" fontId="7" fillId="0" borderId="3" xfId="30" applyNumberFormat="1" applyBorder="1"/>
    <xf numFmtId="0" fontId="7" fillId="0" borderId="3" xfId="30" applyBorder="1"/>
    <xf numFmtId="0" fontId="7" fillId="0" borderId="13" xfId="30" applyBorder="1"/>
    <xf numFmtId="0" fontId="4" fillId="0" borderId="2" xfId="30" applyFont="1" applyBorder="1"/>
    <xf numFmtId="0" fontId="7" fillId="0" borderId="0" xfId="30" applyBorder="1"/>
    <xf numFmtId="0" fontId="4" fillId="0" borderId="0" xfId="30" applyFont="1" applyBorder="1"/>
    <xf numFmtId="0" fontId="7" fillId="7" borderId="16" xfId="30" applyFill="1" applyBorder="1"/>
    <xf numFmtId="165" fontId="7" fillId="0" borderId="16" xfId="30" applyNumberFormat="1" applyBorder="1"/>
    <xf numFmtId="0" fontId="7" fillId="0" borderId="16" xfId="30" applyBorder="1"/>
    <xf numFmtId="0" fontId="4" fillId="0" borderId="44" xfId="30" applyFont="1" applyBorder="1"/>
    <xf numFmtId="0" fontId="7" fillId="7" borderId="15" xfId="30" applyFill="1" applyBorder="1"/>
    <xf numFmtId="0" fontId="4" fillId="0" borderId="15" xfId="30" applyFont="1" applyBorder="1"/>
    <xf numFmtId="0" fontId="7" fillId="0" borderId="45" xfId="30" applyBorder="1"/>
    <xf numFmtId="0" fontId="10" fillId="2" borderId="5" xfId="0" applyFont="1" applyFill="1" applyBorder="1" applyAlignment="1">
      <alignment horizontal="centerContinuous"/>
    </xf>
    <xf numFmtId="0" fontId="7" fillId="7" borderId="0" xfId="30" applyFill="1" applyBorder="1"/>
    <xf numFmtId="165" fontId="3" fillId="7" borderId="0" xfId="30" applyNumberFormat="1" applyFont="1" applyFill="1" applyAlignment="1">
      <alignment horizontal="center"/>
    </xf>
    <xf numFmtId="0" fontId="7" fillId="0" borderId="0" xfId="30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7" fillId="3" borderId="0" xfId="8" applyFill="1" applyBorder="1" applyAlignment="1">
      <alignment horizontal="center"/>
    </xf>
    <xf numFmtId="0" fontId="17" fillId="3" borderId="10" xfId="8" applyFill="1" applyBorder="1"/>
    <xf numFmtId="0" fontId="19" fillId="0" borderId="0" xfId="8" applyFont="1" applyAlignment="1">
      <alignment horizontal="center"/>
    </xf>
    <xf numFmtId="0" fontId="53" fillId="0" borderId="5" xfId="0" applyFont="1" applyFill="1" applyBorder="1" applyAlignment="1">
      <alignment horizontal="center" wrapText="1"/>
    </xf>
    <xf numFmtId="165" fontId="6" fillId="7" borderId="0" xfId="30" applyNumberFormat="1" applyFont="1" applyFill="1" applyAlignment="1">
      <alignment horizontal="center"/>
    </xf>
    <xf numFmtId="165" fontId="7" fillId="0" borderId="0" xfId="30" applyNumberFormat="1" applyAlignment="1">
      <alignment horizontal="center"/>
    </xf>
    <xf numFmtId="49" fontId="23" fillId="0" borderId="0" xfId="0" applyNumberFormat="1" applyFont="1" applyFill="1" applyAlignment="1">
      <alignment horizontal="center" wrapText="1"/>
    </xf>
    <xf numFmtId="49" fontId="46" fillId="0" borderId="0" xfId="0" applyNumberFormat="1" applyFont="1" applyFill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3" fontId="22" fillId="0" borderId="5" xfId="0" applyNumberFormat="1" applyFont="1" applyFill="1" applyBorder="1" applyAlignment="1">
      <alignment horizontal="center"/>
    </xf>
    <xf numFmtId="3" fontId="22" fillId="0" borderId="5" xfId="0" applyNumberFormat="1" applyFont="1" applyFill="1" applyBorder="1" applyAlignment="1">
      <alignment horizontal="center" wrapText="1"/>
    </xf>
    <xf numFmtId="0" fontId="44" fillId="10" borderId="0" xfId="0" applyFont="1" applyFill="1" applyAlignment="1">
      <alignment horizontal="center" wrapText="1"/>
    </xf>
    <xf numFmtId="0" fontId="25" fillId="0" borderId="15" xfId="11" applyBorder="1" applyAlignment="1">
      <alignment horizontal="left"/>
    </xf>
    <xf numFmtId="0" fontId="25" fillId="0" borderId="15" xfId="11" applyBorder="1"/>
    <xf numFmtId="0" fontId="25" fillId="0" borderId="15" xfId="11" applyBorder="1" applyAlignment="1">
      <alignment horizontal="center"/>
    </xf>
    <xf numFmtId="0" fontId="55" fillId="11" borderId="0" xfId="0" applyFont="1" applyFill="1" applyAlignment="1">
      <alignment horizontal="center" wrapText="1"/>
    </xf>
    <xf numFmtId="165" fontId="2" fillId="7" borderId="0" xfId="30" applyNumberFormat="1" applyFont="1" applyFill="1" applyAlignment="1">
      <alignment horizontal="center"/>
    </xf>
    <xf numFmtId="166" fontId="10" fillId="7" borderId="5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Continuous"/>
    </xf>
    <xf numFmtId="0" fontId="10" fillId="0" borderId="4" xfId="0" applyFont="1" applyFill="1" applyBorder="1" applyAlignment="1">
      <alignment horizontal="centerContinuous"/>
    </xf>
    <xf numFmtId="0" fontId="10" fillId="0" borderId="7" xfId="0" applyFont="1" applyFill="1" applyBorder="1" applyAlignment="1">
      <alignment horizontal="center"/>
    </xf>
    <xf numFmtId="166" fontId="47" fillId="0" borderId="5" xfId="0" applyNumberFormat="1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3" xfId="0" applyFont="1" applyFill="1" applyBorder="1"/>
    <xf numFmtId="165" fontId="10" fillId="0" borderId="6" xfId="0" applyNumberFormat="1" applyFont="1" applyFill="1" applyBorder="1" applyAlignment="1">
      <alignment horizontal="center"/>
    </xf>
    <xf numFmtId="2" fontId="10" fillId="0" borderId="6" xfId="0" applyNumberFormat="1" applyFont="1" applyFill="1" applyBorder="1" applyAlignment="1">
      <alignment horizontal="center"/>
    </xf>
    <xf numFmtId="49" fontId="44" fillId="12" borderId="0" xfId="0" applyNumberFormat="1" applyFont="1" applyFill="1" applyAlignment="1">
      <alignment horizontal="center" wrapText="1"/>
    </xf>
    <xf numFmtId="1" fontId="10" fillId="7" borderId="5" xfId="0" applyNumberFormat="1" applyFont="1" applyFill="1" applyBorder="1" applyAlignment="1">
      <alignment horizontal="center"/>
    </xf>
    <xf numFmtId="0" fontId="46" fillId="13" borderId="0" xfId="0" applyFont="1" applyFill="1" applyAlignment="1">
      <alignment horizontal="center" wrapText="1"/>
    </xf>
    <xf numFmtId="0" fontId="17" fillId="0" borderId="0" xfId="11" applyFont="1" applyBorder="1"/>
    <xf numFmtId="3" fontId="29" fillId="0" borderId="5" xfId="0" applyNumberFormat="1" applyFont="1" applyFill="1" applyBorder="1" applyAlignment="1">
      <alignment horizontal="center"/>
    </xf>
    <xf numFmtId="0" fontId="19" fillId="8" borderId="0" xfId="11" applyFont="1" applyFill="1" applyBorder="1" applyAlignment="1">
      <alignment horizontal="center"/>
    </xf>
    <xf numFmtId="0" fontId="46" fillId="0" borderId="0" xfId="0" applyFont="1" applyFill="1"/>
    <xf numFmtId="0" fontId="44" fillId="14" borderId="0" xfId="0" applyFont="1" applyFill="1" applyAlignment="1">
      <alignment horizontal="center" wrapText="1"/>
    </xf>
    <xf numFmtId="2" fontId="10" fillId="7" borderId="5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3" fontId="10" fillId="0" borderId="0" xfId="0" applyNumberFormat="1" applyFont="1" applyAlignment="1">
      <alignment horizontal="centerContinuous"/>
    </xf>
    <xf numFmtId="3" fontId="10" fillId="0" borderId="0" xfId="0" applyNumberFormat="1" applyFont="1"/>
    <xf numFmtId="3" fontId="10" fillId="0" borderId="13" xfId="0" applyNumberFormat="1" applyFont="1" applyBorder="1" applyAlignment="1">
      <alignment horizontal="center"/>
    </xf>
    <xf numFmtId="3" fontId="10" fillId="0" borderId="7" xfId="0" applyNumberFormat="1" applyFont="1" applyBorder="1" applyAlignment="1">
      <alignment horizontal="center"/>
    </xf>
    <xf numFmtId="3" fontId="10" fillId="2" borderId="5" xfId="0" applyNumberFormat="1" applyFont="1" applyFill="1" applyBorder="1" applyAlignment="1">
      <alignment horizontal="center"/>
    </xf>
    <xf numFmtId="3" fontId="22" fillId="2" borderId="5" xfId="0" applyNumberFormat="1" applyFont="1" applyFill="1" applyBorder="1" applyAlignment="1">
      <alignment horizontal="center"/>
    </xf>
    <xf numFmtId="3" fontId="45" fillId="2" borderId="5" xfId="0" applyNumberFormat="1" applyFont="1" applyFill="1" applyBorder="1" applyAlignment="1">
      <alignment horizontal="center"/>
    </xf>
    <xf numFmtId="3" fontId="29" fillId="2" borderId="5" xfId="0" applyNumberFormat="1" applyFont="1" applyFill="1" applyBorder="1" applyAlignment="1">
      <alignment horizontal="center"/>
    </xf>
    <xf numFmtId="3" fontId="31" fillId="2" borderId="5" xfId="0" applyNumberFormat="1" applyFont="1" applyFill="1" applyBorder="1" applyAlignment="1">
      <alignment horizontal="center"/>
    </xf>
    <xf numFmtId="3" fontId="10" fillId="0" borderId="6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29" fillId="0" borderId="5" xfId="0" applyNumberFormat="1" applyFont="1" applyBorder="1" applyAlignment="1">
      <alignment horizontal="center"/>
    </xf>
    <xf numFmtId="3" fontId="31" fillId="0" borderId="5" xfId="0" applyNumberFormat="1" applyFont="1" applyBorder="1" applyAlignment="1">
      <alignment horizontal="center"/>
    </xf>
    <xf numFmtId="3" fontId="22" fillId="0" borderId="3" xfId="0" applyNumberFormat="1" applyFont="1" applyBorder="1" applyAlignment="1">
      <alignment horizontal="center"/>
    </xf>
    <xf numFmtId="3" fontId="22" fillId="0" borderId="0" xfId="0" applyNumberFormat="1" applyFont="1" applyAlignment="1">
      <alignment horizontal="center"/>
    </xf>
    <xf numFmtId="3" fontId="31" fillId="0" borderId="5" xfId="0" applyNumberFormat="1" applyFont="1" applyBorder="1" applyAlignment="1">
      <alignment horizontal="center" wrapText="1"/>
    </xf>
    <xf numFmtId="3" fontId="54" fillId="0" borderId="5" xfId="0" applyNumberFormat="1" applyFont="1" applyBorder="1" applyAlignment="1">
      <alignment horizontal="center"/>
    </xf>
    <xf numFmtId="166" fontId="22" fillId="0" borderId="5" xfId="0" applyNumberFormat="1" applyFont="1" applyBorder="1" applyAlignment="1">
      <alignment horizontal="center"/>
    </xf>
    <xf numFmtId="0" fontId="44" fillId="15" borderId="0" xfId="0" applyFont="1" applyFill="1" applyAlignment="1">
      <alignment horizontal="center" wrapText="1"/>
    </xf>
    <xf numFmtId="0" fontId="17" fillId="16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56" fillId="16" borderId="0" xfId="0" applyFont="1" applyFill="1"/>
    <xf numFmtId="0" fontId="10" fillId="7" borderId="5" xfId="0" applyFont="1" applyFill="1" applyBorder="1" applyAlignment="1">
      <alignment horizontal="center"/>
    </xf>
    <xf numFmtId="2" fontId="19" fillId="0" borderId="9" xfId="12" applyNumberFormat="1" applyFont="1" applyBorder="1" applyAlignment="1">
      <alignment horizontal="center"/>
    </xf>
    <xf numFmtId="49" fontId="35" fillId="17" borderId="0" xfId="0" applyNumberFormat="1" applyFont="1" applyFill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9" fillId="4" borderId="0" xfId="8" applyFont="1" applyFill="1" applyBorder="1" applyAlignment="1">
      <alignment horizontal="center"/>
    </xf>
    <xf numFmtId="0" fontId="19" fillId="3" borderId="10" xfId="8" applyFont="1" applyFill="1" applyBorder="1" applyAlignment="1">
      <alignment horizontal="center"/>
    </xf>
    <xf numFmtId="0" fontId="17" fillId="0" borderId="0" xfId="8" applyAlignment="1">
      <alignment horizontal="left"/>
    </xf>
    <xf numFmtId="0" fontId="19" fillId="3" borderId="10" xfId="11" applyFont="1" applyFill="1" applyBorder="1" applyAlignment="1">
      <alignment horizontal="center"/>
    </xf>
    <xf numFmtId="0" fontId="19" fillId="4" borderId="10" xfId="8" applyFont="1" applyFill="1" applyBorder="1" applyAlignment="1">
      <alignment horizontal="center"/>
    </xf>
    <xf numFmtId="0" fontId="18" fillId="0" borderId="0" xfId="8" applyFont="1" applyAlignment="1">
      <alignment horizontal="center"/>
    </xf>
    <xf numFmtId="0" fontId="19" fillId="0" borderId="0" xfId="8" applyFont="1" applyAlignment="1">
      <alignment horizontal="center"/>
    </xf>
    <xf numFmtId="0" fontId="17" fillId="0" borderId="0" xfId="8" applyAlignment="1">
      <alignment horizontal="center"/>
    </xf>
    <xf numFmtId="0" fontId="21" fillId="0" borderId="0" xfId="8" applyFont="1" applyAlignment="1">
      <alignment horizontal="center"/>
    </xf>
    <xf numFmtId="0" fontId="17" fillId="0" borderId="15" xfId="8" applyBorder="1" applyAlignment="1">
      <alignment horizontal="center"/>
    </xf>
    <xf numFmtId="0" fontId="17" fillId="0" borderId="15" xfId="8" applyBorder="1" applyAlignment="1">
      <alignment horizontal="left"/>
    </xf>
    <xf numFmtId="0" fontId="17" fillId="0" borderId="0" xfId="8" applyBorder="1" applyAlignment="1">
      <alignment horizontal="center"/>
    </xf>
    <xf numFmtId="0" fontId="17" fillId="0" borderId="16" xfId="8" applyBorder="1" applyAlignment="1">
      <alignment horizontal="center"/>
    </xf>
    <xf numFmtId="0" fontId="19" fillId="0" borderId="0" xfId="8" applyFont="1" applyFill="1" applyBorder="1" applyAlignment="1">
      <alignment horizontal="center"/>
    </xf>
    <xf numFmtId="2" fontId="19" fillId="0" borderId="15" xfId="8" applyNumberFormat="1" applyFont="1" applyFill="1" applyBorder="1" applyAlignment="1">
      <alignment horizontal="center"/>
    </xf>
    <xf numFmtId="2" fontId="19" fillId="0" borderId="0" xfId="8" applyNumberFormat="1" applyFont="1" applyFill="1" applyAlignment="1">
      <alignment horizontal="center"/>
    </xf>
    <xf numFmtId="0" fontId="19" fillId="0" borderId="0" xfId="8" applyFont="1" applyFill="1" applyAlignment="1">
      <alignment horizontal="center"/>
    </xf>
    <xf numFmtId="0" fontId="19" fillId="0" borderId="15" xfId="8" applyFont="1" applyBorder="1" applyAlignment="1">
      <alignment horizontal="center"/>
    </xf>
    <xf numFmtId="0" fontId="17" fillId="0" borderId="3" xfId="8" applyBorder="1" applyAlignment="1">
      <alignment horizontal="center"/>
    </xf>
    <xf numFmtId="0" fontId="17" fillId="0" borderId="13" xfId="8" applyBorder="1" applyAlignment="1">
      <alignment horizontal="center"/>
    </xf>
    <xf numFmtId="0" fontId="17" fillId="0" borderId="14" xfId="8" applyBorder="1" applyAlignment="1">
      <alignment horizontal="center"/>
    </xf>
    <xf numFmtId="0" fontId="19" fillId="0" borderId="0" xfId="11" applyFont="1" applyFill="1" applyBorder="1" applyAlignment="1">
      <alignment horizontal="center"/>
    </xf>
    <xf numFmtId="0" fontId="19" fillId="0" borderId="0" xfId="11" applyFont="1" applyFill="1" applyAlignment="1">
      <alignment horizontal="center"/>
    </xf>
    <xf numFmtId="2" fontId="19" fillId="0" borderId="0" xfId="11" applyNumberFormat="1" applyFont="1" applyFill="1" applyAlignment="1">
      <alignment horizontal="center"/>
    </xf>
    <xf numFmtId="2" fontId="19" fillId="0" borderId="0" xfId="11" applyNumberFormat="1" applyFont="1" applyAlignment="1">
      <alignment horizontal="center"/>
    </xf>
    <xf numFmtId="2" fontId="19" fillId="0" borderId="0" xfId="11" applyNumberFormat="1" applyFont="1" applyBorder="1" applyAlignment="1">
      <alignment horizontal="center"/>
    </xf>
    <xf numFmtId="1" fontId="19" fillId="8" borderId="0" xfId="11" applyNumberFormat="1" applyFont="1" applyFill="1" applyAlignment="1">
      <alignment horizontal="center"/>
    </xf>
    <xf numFmtId="1" fontId="19" fillId="0" borderId="0" xfId="11" applyNumberFormat="1" applyFont="1" applyAlignment="1">
      <alignment horizontal="center"/>
    </xf>
    <xf numFmtId="1" fontId="19" fillId="0" borderId="15" xfId="11" applyNumberFormat="1" applyFont="1" applyBorder="1" applyAlignment="1">
      <alignment horizontal="center"/>
    </xf>
    <xf numFmtId="0" fontId="25" fillId="0" borderId="0" xfId="11" applyBorder="1" applyAlignment="1">
      <alignment horizontal="center"/>
    </xf>
    <xf numFmtId="0" fontId="25" fillId="0" borderId="0" xfId="11" applyAlignment="1">
      <alignment horizontal="center"/>
    </xf>
    <xf numFmtId="0" fontId="25" fillId="0" borderId="3" xfId="11" applyBorder="1" applyAlignment="1">
      <alignment horizontal="center"/>
    </xf>
    <xf numFmtId="0" fontId="25" fillId="0" borderId="13" xfId="11" applyBorder="1" applyAlignment="1">
      <alignment horizontal="center"/>
    </xf>
    <xf numFmtId="0" fontId="25" fillId="0" borderId="0" xfId="11" applyAlignment="1">
      <alignment horizontal="right"/>
    </xf>
    <xf numFmtId="0" fontId="25" fillId="0" borderId="14" xfId="11" applyBorder="1" applyAlignment="1">
      <alignment horizontal="center"/>
    </xf>
    <xf numFmtId="0" fontId="25" fillId="0" borderId="2" xfId="11" applyBorder="1" applyAlignment="1">
      <alignment horizontal="right"/>
    </xf>
    <xf numFmtId="3" fontId="19" fillId="0" borderId="0" xfId="11" applyNumberFormat="1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2" fontId="19" fillId="0" borderId="15" xfId="11" applyNumberFormat="1" applyFont="1" applyFill="1" applyBorder="1" applyAlignment="1">
      <alignment horizontal="center"/>
    </xf>
    <xf numFmtId="2" fontId="19" fillId="3" borderId="15" xfId="11" applyNumberFormat="1" applyFont="1" applyFill="1" applyBorder="1" applyAlignment="1">
      <alignment horizontal="center"/>
    </xf>
    <xf numFmtId="0" fontId="19" fillId="8" borderId="15" xfId="11" applyFont="1" applyFill="1" applyBorder="1" applyAlignment="1">
      <alignment horizontal="center"/>
    </xf>
    <xf numFmtId="0" fontId="21" fillId="0" borderId="0" xfId="11" applyFont="1" applyAlignment="1">
      <alignment horizontal="center"/>
    </xf>
    <xf numFmtId="2" fontId="19" fillId="3" borderId="0" xfId="11" applyNumberFormat="1" applyFont="1" applyFill="1" applyAlignment="1">
      <alignment horizontal="center"/>
    </xf>
    <xf numFmtId="0" fontId="19" fillId="4" borderId="15" xfId="11" applyFont="1" applyFill="1" applyBorder="1" applyAlignment="1">
      <alignment horizontal="center"/>
    </xf>
    <xf numFmtId="0" fontId="18" fillId="0" borderId="0" xfId="11" applyFont="1" applyAlignment="1">
      <alignment horizontal="center"/>
    </xf>
    <xf numFmtId="15" fontId="19" fillId="0" borderId="15" xfId="11" applyNumberFormat="1" applyFont="1" applyFill="1" applyBorder="1" applyAlignment="1">
      <alignment horizontal="center"/>
    </xf>
    <xf numFmtId="0" fontId="28" fillId="0" borderId="0" xfId="12" applyFont="1" applyAlignment="1">
      <alignment horizontal="center"/>
    </xf>
    <xf numFmtId="0" fontId="27" fillId="0" borderId="0" xfId="12" applyFont="1" applyAlignment="1">
      <alignment horizontal="center"/>
    </xf>
    <xf numFmtId="0" fontId="28" fillId="0" borderId="15" xfId="12" applyFont="1" applyBorder="1" applyAlignment="1">
      <alignment horizontal="center"/>
    </xf>
    <xf numFmtId="0" fontId="28" fillId="0" borderId="0" xfId="12" applyFont="1" applyBorder="1" applyAlignment="1">
      <alignment horizontal="center"/>
    </xf>
    <xf numFmtId="0" fontId="28" fillId="0" borderId="17" xfId="12" applyFont="1" applyBorder="1" applyAlignment="1">
      <alignment horizontal="center" vertical="center"/>
    </xf>
    <xf numFmtId="0" fontId="28" fillId="0" borderId="18" xfId="12" applyFont="1" applyBorder="1" applyAlignment="1">
      <alignment horizontal="center" vertical="center"/>
    </xf>
    <xf numFmtId="0" fontId="28" fillId="0" borderId="19" xfId="12" applyFont="1" applyBorder="1" applyAlignment="1">
      <alignment horizontal="center" vertical="center"/>
    </xf>
    <xf numFmtId="0" fontId="4" fillId="0" borderId="8" xfId="30" applyFont="1" applyBorder="1" applyAlignment="1">
      <alignment horizontal="center"/>
    </xf>
    <xf numFmtId="0" fontId="4" fillId="0" borderId="10" xfId="30" applyFont="1" applyBorder="1" applyAlignment="1">
      <alignment horizontal="center"/>
    </xf>
    <xf numFmtId="0" fontId="4" fillId="0" borderId="9" xfId="30" applyFont="1" applyBorder="1" applyAlignment="1">
      <alignment horizontal="center"/>
    </xf>
    <xf numFmtId="0" fontId="37" fillId="0" borderId="0" xfId="30" applyFont="1" applyAlignment="1">
      <alignment horizontal="center" vertical="center"/>
    </xf>
    <xf numFmtId="0" fontId="7" fillId="0" borderId="0" xfId="30" applyAlignment="1">
      <alignment horizontal="center"/>
    </xf>
    <xf numFmtId="0" fontId="7" fillId="7" borderId="0" xfId="30" applyFill="1" applyAlignment="1">
      <alignment horizontal="center"/>
    </xf>
    <xf numFmtId="0" fontId="52" fillId="0" borderId="0" xfId="30" applyFont="1" applyAlignment="1">
      <alignment horizontal="center"/>
    </xf>
  </cellXfs>
  <cellStyles count="33">
    <cellStyle name="Comma" xfId="31" builtinId="3"/>
    <cellStyle name="Comma0" xfId="1"/>
    <cellStyle name="Comma0 2" xfId="14"/>
    <cellStyle name="Comma0 3" xfId="15"/>
    <cellStyle name="Currency0" xfId="2"/>
    <cellStyle name="Currency0 2" xfId="16"/>
    <cellStyle name="Currency0 3" xfId="17"/>
    <cellStyle name="Date" xfId="3"/>
    <cellStyle name="Date 2" xfId="18"/>
    <cellStyle name="Date 3" xfId="19"/>
    <cellStyle name="Fixed" xfId="4"/>
    <cellStyle name="Fixed 2" xfId="20"/>
    <cellStyle name="Fixed 3" xfId="21"/>
    <cellStyle name="Heading 1" xfId="5" builtinId="16" customBuiltin="1"/>
    <cellStyle name="Heading 1 2" xfId="22"/>
    <cellStyle name="Heading 1 3" xfId="23"/>
    <cellStyle name="Heading 2" xfId="6" builtinId="17" customBuiltin="1"/>
    <cellStyle name="Heading 2 2" xfId="24"/>
    <cellStyle name="Heading 2 3" xfId="25"/>
    <cellStyle name="Normal" xfId="0" builtinId="0"/>
    <cellStyle name="Normal 10" xfId="9"/>
    <cellStyle name="Normal 19" xfId="10"/>
    <cellStyle name="Normal 2" xfId="8"/>
    <cellStyle name="Normal 3" xfId="11"/>
    <cellStyle name="Normal 4" xfId="12"/>
    <cellStyle name="Normal 5" xfId="28"/>
    <cellStyle name="Normal 6" xfId="29"/>
    <cellStyle name="Normal 7" xfId="30"/>
    <cellStyle name="Normal 8" xfId="32"/>
    <cellStyle name="Normal_Sheet1" xfId="13"/>
    <cellStyle name="Total" xfId="7" builtinId="25" customBuiltin="1"/>
    <cellStyle name="Total 2" xfId="26"/>
    <cellStyle name="Total 3" xfId="2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Controlled Flow</a:t>
            </a:r>
            <a:r>
              <a:rPr lang="en-US" sz="1400" baseline="0"/>
              <a:t> Regimes</a:t>
            </a:r>
            <a:endParaRPr lang="en-US" sz="1400"/>
          </a:p>
        </c:rich>
      </c:tx>
      <c:layout>
        <c:manualLayout>
          <c:xMode val="edge"/>
          <c:yMode val="edge"/>
          <c:x val="0.19520747223312629"/>
          <c:y val="5.1165186798458676E-2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21604617707293869"/>
          <c:y val="5.1227106020401411E-2"/>
          <c:w val="0.75076755451864863"/>
          <c:h val="0.8411751162683820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'AUX Discharge'!$A$48:$A$58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'AUX Discharge'!$B$48:$B$58</c:f>
              <c:numCache>
                <c:formatCode>General</c:formatCode>
                <c:ptCount val="11"/>
                <c:pt idx="0">
                  <c:v>30.364999999999998</c:v>
                </c:pt>
                <c:pt idx="1">
                  <c:v>18.628462058915893</c:v>
                </c:pt>
                <c:pt idx="2">
                  <c:v>11.428275932174179</c:v>
                </c:pt>
                <c:pt idx="3">
                  <c:v>7.0110721093801542</c:v>
                </c:pt>
                <c:pt idx="4">
                  <c:v>4.3011852719220025</c:v>
                </c:pt>
                <c:pt idx="5">
                  <c:v>2.6387112348548287</c:v>
                </c:pt>
                <c:pt idx="6">
                  <c:v>1.6188088958645905</c:v>
                </c:pt>
                <c:pt idx="7">
                  <c:v>0.99311444417088934</c:v>
                </c:pt>
                <c:pt idx="8">
                  <c:v>0.60926048883249651</c:v>
                </c:pt>
                <c:pt idx="9">
                  <c:v>0.37377197102627074</c:v>
                </c:pt>
                <c:pt idx="10">
                  <c:v>0.22930337496950751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'AUX Discharge'!$A$46</c:f>
              <c:numCache>
                <c:formatCode>General</c:formatCode>
                <c:ptCount val="1"/>
                <c:pt idx="0">
                  <c:v>0.71588366890380306</c:v>
                </c:pt>
              </c:numCache>
            </c:numRef>
          </c:xVal>
          <c:yVal>
            <c:numRef>
              <c:f>'AUX Discharge'!$B$46</c:f>
              <c:numCache>
                <c:formatCode>General</c:formatCode>
                <c:ptCount val="1"/>
                <c:pt idx="0">
                  <c:v>3.3111111111111113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69464"/>
        <c:axId val="609267112"/>
      </c:scatterChart>
      <c:valAx>
        <c:axId val="6092694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 / Head</a:t>
                </a:r>
              </a:p>
            </c:rich>
          </c:tx>
          <c:layout>
            <c:manualLayout>
              <c:xMode val="edge"/>
              <c:yMode val="edge"/>
              <c:x val="0.39471663264314188"/>
              <c:y val="0.944303885091286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267112"/>
        <c:crosses val="autoZero"/>
        <c:crossBetween val="midCat"/>
      </c:valAx>
      <c:valAx>
        <c:axId val="60926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 / Gate Opening</a:t>
                </a:r>
              </a:p>
            </c:rich>
          </c:tx>
          <c:layout>
            <c:manualLayout>
              <c:xMode val="edge"/>
              <c:yMode val="edge"/>
              <c:x val="0"/>
              <c:y val="0.293462836376228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26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Uncontrolled Flow Regimes</a:t>
            </a:r>
          </a:p>
        </c:rich>
      </c:tx>
      <c:layout>
        <c:manualLayout>
          <c:xMode val="edge"/>
          <c:yMode val="edge"/>
          <c:x val="0.10886811023622237"/>
          <c:y val="5.009755855989700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254396325459318"/>
          <c:y val="6.1475745764337245E-2"/>
          <c:w val="0.85985892388452811"/>
          <c:h val="0.787601259144932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'AUX Discharge'!$A$46</c:f>
              <c:numCache>
                <c:formatCode>General</c:formatCode>
                <c:ptCount val="1"/>
                <c:pt idx="0">
                  <c:v>0.71588366890380306</c:v>
                </c:pt>
              </c:numCache>
            </c:numRef>
          </c:xVal>
          <c:yVal>
            <c:numRef>
              <c:f>'AUX Discharge'!$B$1</c:f>
              <c:numCache>
                <c:formatCode>0.0</c:formatCode>
                <c:ptCount val="1"/>
                <c:pt idx="0">
                  <c:v>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65544"/>
        <c:axId val="609270640"/>
      </c:scatterChart>
      <c:valAx>
        <c:axId val="60926554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 / Head</a:t>
                </a:r>
              </a:p>
            </c:rich>
          </c:tx>
          <c:layout>
            <c:manualLayout>
              <c:xMode val="edge"/>
              <c:yMode val="edge"/>
              <c:x val="0.46375809273840768"/>
              <c:y val="0.915808198393818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270640"/>
        <c:crosses val="autoZero"/>
        <c:crossBetween val="midCat"/>
      </c:valAx>
      <c:valAx>
        <c:axId val="609270640"/>
        <c:scaling>
          <c:orientation val="minMax"/>
          <c:max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Head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0926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21" l="0.70000000000000062" r="0.70000000000000062" t="0.7500000000000122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401954</xdr:colOff>
      <xdr:row>0</xdr:row>
      <xdr:rowOff>74295</xdr:rowOff>
    </xdr:from>
    <xdr:to>
      <xdr:col>13</xdr:col>
      <xdr:colOff>133349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260985</xdr:colOff>
      <xdr:row>23</xdr:row>
      <xdr:rowOff>40005</xdr:rowOff>
    </xdr:from>
    <xdr:to>
      <xdr:col>13</xdr:col>
      <xdr:colOff>291465</xdr:colOff>
      <xdr:row>34</xdr:row>
      <xdr:rowOff>24765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0.4537</cdr:x>
      <cdr:y>0.31868</cdr:y>
    </cdr:from>
    <cdr:to>
      <cdr:x>0.82407</cdr:x>
      <cdr:y>0.58242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0140" y="1104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Submerged</a:t>
          </a:r>
        </a:p>
      </cdr:txBody>
    </cdr:sp>
  </cdr:relSizeAnchor>
  <cdr:relSizeAnchor xmlns:cdr="http://schemas.openxmlformats.org/drawingml/2006/chartDrawing">
    <cdr:from>
      <cdr:x>0.16667</cdr:x>
      <cdr:y>0.79121</cdr:y>
    </cdr:from>
    <cdr:to>
      <cdr:x>0.53704</cdr:x>
      <cdr:y>0.88352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1480" y="2743200"/>
          <a:ext cx="9144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Free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</cdr:x>
      <cdr:y>0.05655</cdr:y>
    </cdr:from>
    <cdr:to>
      <cdr:x>0.64</cdr:x>
      <cdr:y>0.86345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 flipV="1">
          <a:off x="2926080" y="114194"/>
          <a:ext cx="0" cy="1629366"/>
        </a:xfrm>
        <a:prstGeom xmlns:a="http://schemas.openxmlformats.org/drawingml/2006/main" prst="lin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0.12667</cdr:x>
      <cdr:y>0.39203</cdr:y>
    </cdr:from>
    <cdr:to>
      <cdr:x>0.33716</cdr:x>
      <cdr:y>0.53616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79120" y="899160"/>
          <a:ext cx="962378" cy="330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Free</a:t>
          </a:r>
        </a:p>
      </cdr:txBody>
    </cdr:sp>
  </cdr:relSizeAnchor>
  <cdr:relSizeAnchor xmlns:cdr="http://schemas.openxmlformats.org/drawingml/2006/chartDrawing">
    <cdr:from>
      <cdr:x>0.76167</cdr:x>
      <cdr:y>0.48788</cdr:y>
    </cdr:from>
    <cdr:to>
      <cdr:x>0.97216</cdr:x>
      <cdr:y>0.63202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482340" y="985182"/>
          <a:ext cx="962378" cy="29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Submerged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84"/>
  <sheetViews>
    <sheetView showGridLines="0" topLeftCell="A401" zoomScale="75" zoomScaleNormal="75" workbookViewId="0">
      <selection activeCell="B410" sqref="B410"/>
    </sheetView>
  </sheetViews>
  <sheetFormatPr defaultColWidth="9.77734375" defaultRowHeight="18" x14ac:dyDescent="0.25"/>
  <cols>
    <col min="1" max="1" width="8.77734375" style="2" customWidth="1"/>
    <col min="2" max="5" width="9.77734375" style="2" customWidth="1"/>
    <col min="6" max="6" width="12.5546875" style="259" bestFit="1" customWidth="1"/>
    <col min="7" max="9" width="9.77734375" style="2" customWidth="1"/>
    <col min="10" max="10" width="10.77734375" style="2" customWidth="1"/>
    <col min="11" max="13" width="9.77734375" style="2" customWidth="1"/>
    <col min="14" max="14" width="10.77734375" style="2" customWidth="1"/>
    <col min="15" max="16" width="11.77734375" style="2" customWidth="1"/>
    <col min="17" max="17" width="13.77734375" style="2" customWidth="1"/>
    <col min="18" max="18" width="12.77734375" style="2" customWidth="1"/>
    <col min="19" max="32" width="9.77734375" style="2" customWidth="1"/>
    <col min="33" max="33" width="10.77734375" style="2" customWidth="1"/>
    <col min="34" max="35" width="11.77734375" style="2" customWidth="1"/>
    <col min="36" max="36" width="2.77734375" style="2" customWidth="1"/>
    <col min="37" max="16384" width="9.77734375" style="2"/>
  </cols>
  <sheetData>
    <row r="1" spans="1:37" ht="17.649999999999999" customHeight="1" x14ac:dyDescent="0.25">
      <c r="A1" s="1" t="s">
        <v>40</v>
      </c>
      <c r="B1" s="1"/>
      <c r="C1" s="1"/>
      <c r="D1" s="1"/>
      <c r="E1" s="1"/>
      <c r="F1" s="25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Z1" s="2" t="s">
        <v>111</v>
      </c>
    </row>
    <row r="2" spans="1:37" x14ac:dyDescent="0.25">
      <c r="J2" s="49"/>
    </row>
    <row r="3" spans="1:37" x14ac:dyDescent="0.25">
      <c r="A3" s="11" t="s">
        <v>2</v>
      </c>
      <c r="B3" s="23" t="s">
        <v>41</v>
      </c>
      <c r="C3" s="25"/>
      <c r="D3" s="25"/>
      <c r="E3" s="24"/>
      <c r="F3" s="260" t="s">
        <v>42</v>
      </c>
      <c r="G3" s="23" t="s">
        <v>43</v>
      </c>
      <c r="H3" s="25"/>
      <c r="I3" s="25"/>
      <c r="J3" s="24"/>
      <c r="K3" s="23" t="s">
        <v>44</v>
      </c>
      <c r="L3" s="25"/>
      <c r="M3" s="25"/>
      <c r="N3" s="24"/>
      <c r="O3" s="11" t="s">
        <v>45</v>
      </c>
      <c r="P3" s="11" t="s">
        <v>46</v>
      </c>
      <c r="Q3" s="23" t="s">
        <v>47</v>
      </c>
      <c r="R3" s="24"/>
      <c r="S3" s="4"/>
    </row>
    <row r="4" spans="1:37" x14ac:dyDescent="0.25">
      <c r="A4" s="22">
        <v>2019</v>
      </c>
      <c r="B4" s="12" t="s">
        <v>48</v>
      </c>
      <c r="C4" s="12" t="s">
        <v>49</v>
      </c>
      <c r="D4" s="12" t="s">
        <v>50</v>
      </c>
      <c r="E4" s="12" t="s">
        <v>13</v>
      </c>
      <c r="F4" s="261" t="s">
        <v>13</v>
      </c>
      <c r="G4" s="12" t="s">
        <v>48</v>
      </c>
      <c r="H4" s="12" t="s">
        <v>49</v>
      </c>
      <c r="I4" s="12" t="s">
        <v>50</v>
      </c>
      <c r="J4" s="12" t="s">
        <v>51</v>
      </c>
      <c r="K4" s="12" t="s">
        <v>48</v>
      </c>
      <c r="L4" s="12" t="s">
        <v>49</v>
      </c>
      <c r="M4" s="12" t="s">
        <v>50</v>
      </c>
      <c r="N4" s="12" t="s">
        <v>51</v>
      </c>
      <c r="O4" s="22" t="s">
        <v>51</v>
      </c>
      <c r="P4" s="22" t="s">
        <v>14</v>
      </c>
      <c r="Q4" s="12" t="s">
        <v>52</v>
      </c>
      <c r="R4" s="12" t="s">
        <v>53</v>
      </c>
      <c r="S4" s="50"/>
      <c r="T4" s="2" t="s">
        <v>54</v>
      </c>
      <c r="AK4" s="51"/>
    </row>
    <row r="5" spans="1:37" x14ac:dyDescent="0.25">
      <c r="A5" s="12">
        <v>1</v>
      </c>
      <c r="B5" s="14">
        <v>51.7</v>
      </c>
      <c r="C5" s="14">
        <v>33.1</v>
      </c>
      <c r="D5" s="14">
        <f>+B5-C5</f>
        <v>18.600000000000001</v>
      </c>
      <c r="E5" s="16">
        <v>77</v>
      </c>
      <c r="F5" s="17"/>
      <c r="G5" s="14">
        <v>51.7</v>
      </c>
      <c r="H5" s="14">
        <v>33.700000000000003</v>
      </c>
      <c r="I5" s="14">
        <f>+G5-H5</f>
        <v>18</v>
      </c>
      <c r="J5" s="16">
        <v>23</v>
      </c>
      <c r="K5" s="14">
        <v>50.6</v>
      </c>
      <c r="L5" s="14">
        <v>34</v>
      </c>
      <c r="M5" s="14">
        <f>+K5-L5</f>
        <v>16.600000000000001</v>
      </c>
      <c r="N5" s="16">
        <v>86</v>
      </c>
      <c r="O5" s="16">
        <f>E5+F5+J5+N5</f>
        <v>186</v>
      </c>
      <c r="P5" s="14">
        <v>51.6</v>
      </c>
      <c r="Q5" s="13">
        <f>VLOOKUP(P5,'Ratio 1'!A2:B458,2)</f>
        <v>38</v>
      </c>
      <c r="R5" s="13">
        <f t="shared" ref="R5:R35" si="0">N5/O5*100</f>
        <v>46.236559139784944</v>
      </c>
      <c r="S5" s="4"/>
      <c r="T5" s="2">
        <f t="shared" ref="T5:T35" si="1">I5+(0.5*0.018*E5)+(0.04*E5)</f>
        <v>21.773000000000003</v>
      </c>
      <c r="Z5" s="152">
        <v>43466</v>
      </c>
    </row>
    <row r="6" spans="1:37" x14ac:dyDescent="0.25">
      <c r="A6" s="12">
        <f t="shared" ref="A6:A35" si="2">SUM(A5+1)</f>
        <v>2</v>
      </c>
      <c r="B6" s="14">
        <v>52</v>
      </c>
      <c r="C6" s="14">
        <v>33.5</v>
      </c>
      <c r="D6" s="14">
        <f t="shared" ref="D6:D35" si="3">+B6-C6</f>
        <v>18.5</v>
      </c>
      <c r="E6" s="16">
        <v>77</v>
      </c>
      <c r="F6" s="17"/>
      <c r="G6" s="14">
        <v>52</v>
      </c>
      <c r="H6" s="14">
        <v>34.1</v>
      </c>
      <c r="I6" s="14">
        <f t="shared" ref="I6:I35" si="4">+G6-H6</f>
        <v>17.899999999999999</v>
      </c>
      <c r="J6" s="16">
        <v>23</v>
      </c>
      <c r="K6" s="14">
        <v>50.9</v>
      </c>
      <c r="L6" s="14">
        <v>34.200000000000003</v>
      </c>
      <c r="M6" s="14">
        <f t="shared" ref="M6:M35" si="5">+K6-L6</f>
        <v>16.699999999999996</v>
      </c>
      <c r="N6" s="16">
        <v>86</v>
      </c>
      <c r="O6" s="16">
        <f t="shared" ref="O6:O35" si="6">E6+F6+J6+N6</f>
        <v>186</v>
      </c>
      <c r="P6" s="14">
        <v>51.9</v>
      </c>
      <c r="Q6" s="13">
        <f>VLOOKUP(P6,'Ratio 1'!A3:B459,2)</f>
        <v>38</v>
      </c>
      <c r="R6" s="13">
        <f t="shared" si="0"/>
        <v>46.236559139784944</v>
      </c>
      <c r="S6" s="4"/>
      <c r="T6" s="2">
        <f t="shared" si="1"/>
        <v>21.673000000000002</v>
      </c>
      <c r="Z6" s="152">
        <v>43467</v>
      </c>
    </row>
    <row r="7" spans="1:37" x14ac:dyDescent="0.25">
      <c r="A7" s="12">
        <f t="shared" si="2"/>
        <v>3</v>
      </c>
      <c r="B7" s="14">
        <v>52.6</v>
      </c>
      <c r="C7" s="14">
        <v>33.5</v>
      </c>
      <c r="D7" s="14">
        <f t="shared" si="3"/>
        <v>19.100000000000001</v>
      </c>
      <c r="E7" s="16">
        <v>110</v>
      </c>
      <c r="F7" s="17"/>
      <c r="G7" s="14">
        <v>52.7</v>
      </c>
      <c r="H7" s="14">
        <v>34</v>
      </c>
      <c r="I7" s="14">
        <f t="shared" si="4"/>
        <v>18.700000000000003</v>
      </c>
      <c r="J7" s="16">
        <v>24</v>
      </c>
      <c r="K7" s="14">
        <v>51.9</v>
      </c>
      <c r="L7" s="14">
        <v>34.1</v>
      </c>
      <c r="M7" s="14">
        <f t="shared" si="5"/>
        <v>17.799999999999997</v>
      </c>
      <c r="N7" s="16">
        <v>39</v>
      </c>
      <c r="O7" s="16">
        <f t="shared" si="6"/>
        <v>173</v>
      </c>
      <c r="P7" s="14">
        <v>52.7</v>
      </c>
      <c r="Q7" s="13">
        <f>VLOOKUP(P7,'Ratio 1'!A4:B460,2)</f>
        <v>36.9</v>
      </c>
      <c r="R7" s="13">
        <f t="shared" si="0"/>
        <v>22.543352601156069</v>
      </c>
      <c r="S7" s="4"/>
      <c r="T7" s="2">
        <f t="shared" si="1"/>
        <v>24.090000000000003</v>
      </c>
      <c r="Z7" s="152">
        <v>43468</v>
      </c>
    </row>
    <row r="8" spans="1:37" x14ac:dyDescent="0.25">
      <c r="A8" s="12">
        <f t="shared" si="2"/>
        <v>4</v>
      </c>
      <c r="B8" s="14">
        <v>53.5</v>
      </c>
      <c r="C8" s="14">
        <v>33.9</v>
      </c>
      <c r="D8" s="14">
        <f t="shared" si="3"/>
        <v>19.600000000000001</v>
      </c>
      <c r="E8" s="16">
        <v>127</v>
      </c>
      <c r="F8" s="17"/>
      <c r="G8" s="14">
        <v>53.5</v>
      </c>
      <c r="H8" s="14">
        <v>34.299999999999997</v>
      </c>
      <c r="I8" s="14">
        <f t="shared" si="4"/>
        <v>19.200000000000003</v>
      </c>
      <c r="J8" s="16">
        <v>24</v>
      </c>
      <c r="K8" s="14">
        <v>52.9</v>
      </c>
      <c r="L8" s="14">
        <v>34.299999999999997</v>
      </c>
      <c r="M8" s="14">
        <f t="shared" si="5"/>
        <v>18.600000000000001</v>
      </c>
      <c r="N8" s="16">
        <v>14</v>
      </c>
      <c r="O8" s="16">
        <f t="shared" si="6"/>
        <v>165</v>
      </c>
      <c r="P8" s="14">
        <v>53.6</v>
      </c>
      <c r="Q8" s="13">
        <f>VLOOKUP(P8,'Ratio 1'!A5:B461,2)</f>
        <v>35.4</v>
      </c>
      <c r="R8" s="13">
        <f t="shared" si="0"/>
        <v>8.4848484848484862</v>
      </c>
      <c r="S8" s="4"/>
      <c r="T8" s="2">
        <f t="shared" si="1"/>
        <v>25.423000000000002</v>
      </c>
      <c r="Z8" s="152">
        <v>43469</v>
      </c>
    </row>
    <row r="9" spans="1:37" x14ac:dyDescent="0.25">
      <c r="A9" s="12">
        <f t="shared" si="2"/>
        <v>5</v>
      </c>
      <c r="B9" s="14">
        <v>54.2</v>
      </c>
      <c r="C9" s="14">
        <v>34</v>
      </c>
      <c r="D9" s="14">
        <f t="shared" si="3"/>
        <v>20.200000000000003</v>
      </c>
      <c r="E9" s="16">
        <v>124</v>
      </c>
      <c r="F9" s="17"/>
      <c r="G9" s="14">
        <v>54.2</v>
      </c>
      <c r="H9" s="14">
        <v>34.5</v>
      </c>
      <c r="I9" s="14">
        <f t="shared" si="4"/>
        <v>19.700000000000003</v>
      </c>
      <c r="J9" s="16">
        <v>24</v>
      </c>
      <c r="K9" s="14">
        <v>53.5</v>
      </c>
      <c r="L9" s="14">
        <v>34.5</v>
      </c>
      <c r="M9" s="14">
        <f t="shared" si="5"/>
        <v>19</v>
      </c>
      <c r="N9" s="16">
        <v>10</v>
      </c>
      <c r="O9" s="16">
        <f t="shared" si="6"/>
        <v>158</v>
      </c>
      <c r="P9" s="14">
        <v>54.3</v>
      </c>
      <c r="Q9" s="13">
        <f>VLOOKUP(P9,'Ratio 1'!A6:B462,2)</f>
        <v>34.200000000000003</v>
      </c>
      <c r="R9" s="13">
        <f t="shared" si="0"/>
        <v>6.3291139240506329</v>
      </c>
      <c r="S9" s="4"/>
      <c r="T9" s="2">
        <f t="shared" si="1"/>
        <v>25.776000000000003</v>
      </c>
      <c r="Z9" s="152">
        <v>43470</v>
      </c>
    </row>
    <row r="10" spans="1:37" x14ac:dyDescent="0.25">
      <c r="A10" s="12">
        <f t="shared" si="2"/>
        <v>6</v>
      </c>
      <c r="B10" s="14">
        <v>54.5</v>
      </c>
      <c r="C10" s="14">
        <v>34.1</v>
      </c>
      <c r="D10" s="14">
        <f t="shared" si="3"/>
        <v>20.399999999999999</v>
      </c>
      <c r="E10" s="16">
        <v>134</v>
      </c>
      <c r="F10" s="17"/>
      <c r="G10" s="14">
        <v>54.5</v>
      </c>
      <c r="H10" s="14">
        <v>34.5</v>
      </c>
      <c r="I10" s="14">
        <f t="shared" si="4"/>
        <v>20</v>
      </c>
      <c r="J10" s="16">
        <v>24</v>
      </c>
      <c r="K10" s="14">
        <v>54</v>
      </c>
      <c r="L10" s="14">
        <v>34.5</v>
      </c>
      <c r="M10" s="14">
        <f t="shared" si="5"/>
        <v>19.5</v>
      </c>
      <c r="N10" s="16">
        <v>0</v>
      </c>
      <c r="O10" s="16">
        <f t="shared" si="6"/>
        <v>158</v>
      </c>
      <c r="P10" s="14">
        <v>54.6</v>
      </c>
      <c r="Q10" s="13">
        <f>VLOOKUP(P10,'Ratio 1'!A7:B463,2)</f>
        <v>33.5</v>
      </c>
      <c r="R10" s="13">
        <f t="shared" si="0"/>
        <v>0</v>
      </c>
      <c r="S10" s="4"/>
      <c r="T10" s="2">
        <f t="shared" si="1"/>
        <v>26.565999999999999</v>
      </c>
      <c r="Z10" s="152">
        <v>43471</v>
      </c>
    </row>
    <row r="11" spans="1:37" x14ac:dyDescent="0.25">
      <c r="A11" s="12">
        <f t="shared" si="2"/>
        <v>7</v>
      </c>
      <c r="B11" s="14">
        <v>54.7</v>
      </c>
      <c r="C11" s="14">
        <v>34.6</v>
      </c>
      <c r="D11" s="14">
        <f t="shared" si="3"/>
        <v>20.100000000000001</v>
      </c>
      <c r="E11" s="16">
        <v>130</v>
      </c>
      <c r="F11" s="17"/>
      <c r="G11" s="14">
        <v>54.7</v>
      </c>
      <c r="H11" s="14">
        <v>35</v>
      </c>
      <c r="I11" s="14">
        <f t="shared" si="4"/>
        <v>19.700000000000003</v>
      </c>
      <c r="J11" s="16">
        <v>24</v>
      </c>
      <c r="K11" s="14">
        <v>54.2</v>
      </c>
      <c r="L11" s="14">
        <v>35</v>
      </c>
      <c r="M11" s="14">
        <f t="shared" si="5"/>
        <v>19.200000000000003</v>
      </c>
      <c r="N11" s="16">
        <v>7</v>
      </c>
      <c r="O11" s="16">
        <f t="shared" si="6"/>
        <v>161</v>
      </c>
      <c r="P11" s="14">
        <v>54.8</v>
      </c>
      <c r="Q11" s="13">
        <f>VLOOKUP(P11,'Ratio 1'!A8:B464,2)</f>
        <v>33.1</v>
      </c>
      <c r="R11" s="13">
        <f t="shared" si="0"/>
        <v>4.3478260869565215</v>
      </c>
      <c r="S11" s="4"/>
      <c r="T11" s="2">
        <f t="shared" si="1"/>
        <v>26.070000000000004</v>
      </c>
      <c r="Z11" s="152">
        <v>43472</v>
      </c>
    </row>
    <row r="12" spans="1:37" x14ac:dyDescent="0.25">
      <c r="A12" s="12">
        <f t="shared" si="2"/>
        <v>8</v>
      </c>
      <c r="B12" s="14">
        <v>55.1</v>
      </c>
      <c r="C12" s="14">
        <v>34.700000000000003</v>
      </c>
      <c r="D12" s="14">
        <f t="shared" si="3"/>
        <v>20.399999999999999</v>
      </c>
      <c r="E12" s="16">
        <v>132</v>
      </c>
      <c r="F12" s="17"/>
      <c r="G12" s="14">
        <v>55</v>
      </c>
      <c r="H12" s="14">
        <v>35.299999999999997</v>
      </c>
      <c r="I12" s="14">
        <f t="shared" si="4"/>
        <v>19.700000000000003</v>
      </c>
      <c r="J12" s="16">
        <v>29</v>
      </c>
      <c r="K12" s="14">
        <v>54.4</v>
      </c>
      <c r="L12" s="14">
        <v>35.200000000000003</v>
      </c>
      <c r="M12" s="14">
        <f t="shared" si="5"/>
        <v>19.199999999999996</v>
      </c>
      <c r="N12" s="16">
        <v>2</v>
      </c>
      <c r="O12" s="16">
        <f t="shared" si="6"/>
        <v>163</v>
      </c>
      <c r="P12" s="14">
        <v>55.1</v>
      </c>
      <c r="Q12" s="13">
        <f>VLOOKUP(P12,'Ratio 1'!A9:B465,2)</f>
        <v>32.799999999999997</v>
      </c>
      <c r="R12" s="13">
        <f t="shared" si="0"/>
        <v>1.2269938650306749</v>
      </c>
      <c r="S12" s="4"/>
      <c r="T12" s="2">
        <f t="shared" si="1"/>
        <v>26.168000000000003</v>
      </c>
      <c r="Z12" s="152">
        <v>43473</v>
      </c>
    </row>
    <row r="13" spans="1:37" x14ac:dyDescent="0.25">
      <c r="A13" s="12">
        <f t="shared" si="2"/>
        <v>9</v>
      </c>
      <c r="B13" s="14">
        <v>55.6</v>
      </c>
      <c r="C13" s="14">
        <v>34.4</v>
      </c>
      <c r="D13" s="14">
        <f t="shared" si="3"/>
        <v>21.200000000000003</v>
      </c>
      <c r="E13" s="16">
        <v>126</v>
      </c>
      <c r="F13" s="17"/>
      <c r="G13" s="14">
        <v>55.5</v>
      </c>
      <c r="H13" s="14">
        <v>34.799999999999997</v>
      </c>
      <c r="I13" s="14">
        <f t="shared" si="4"/>
        <v>20.700000000000003</v>
      </c>
      <c r="J13" s="16">
        <v>30</v>
      </c>
      <c r="K13" s="14">
        <v>54.9</v>
      </c>
      <c r="L13" s="14">
        <v>34.799999999999997</v>
      </c>
      <c r="M13" s="14">
        <f t="shared" si="5"/>
        <v>20.100000000000001</v>
      </c>
      <c r="N13" s="16">
        <v>0</v>
      </c>
      <c r="O13" s="16">
        <f t="shared" si="6"/>
        <v>156</v>
      </c>
      <c r="P13" s="14">
        <v>55.6</v>
      </c>
      <c r="Q13" s="13">
        <f>VLOOKUP(P13,'Ratio 1'!A10:B466,2)</f>
        <v>31.6</v>
      </c>
      <c r="R13" s="13">
        <f t="shared" si="0"/>
        <v>0</v>
      </c>
      <c r="S13" s="4"/>
      <c r="T13" s="2">
        <f t="shared" si="1"/>
        <v>26.874000000000002</v>
      </c>
      <c r="Z13" s="152">
        <v>43474</v>
      </c>
    </row>
    <row r="14" spans="1:37" x14ac:dyDescent="0.25">
      <c r="A14" s="12">
        <f t="shared" si="2"/>
        <v>10</v>
      </c>
      <c r="B14" s="14">
        <v>56</v>
      </c>
      <c r="C14" s="14">
        <v>35.4</v>
      </c>
      <c r="D14" s="14">
        <f t="shared" si="3"/>
        <v>20.6</v>
      </c>
      <c r="E14" s="16">
        <v>126</v>
      </c>
      <c r="F14" s="17"/>
      <c r="G14" s="14">
        <v>55.8</v>
      </c>
      <c r="H14" s="14">
        <v>35.799999999999997</v>
      </c>
      <c r="I14" s="14">
        <f t="shared" si="4"/>
        <v>20</v>
      </c>
      <c r="J14" s="16">
        <v>33</v>
      </c>
      <c r="K14" s="14">
        <v>55.1</v>
      </c>
      <c r="L14" s="14">
        <v>35.799999999999997</v>
      </c>
      <c r="M14" s="14">
        <f t="shared" si="5"/>
        <v>19.300000000000004</v>
      </c>
      <c r="N14" s="16">
        <v>16</v>
      </c>
      <c r="O14" s="16">
        <f t="shared" si="6"/>
        <v>175</v>
      </c>
      <c r="P14" s="14">
        <v>55.9</v>
      </c>
      <c r="Q14" s="13">
        <f>VLOOKUP(P14,'Ratio 1'!A11:B467,2)</f>
        <v>30.8</v>
      </c>
      <c r="R14" s="13">
        <f t="shared" si="0"/>
        <v>9.1428571428571423</v>
      </c>
      <c r="S14" s="4"/>
      <c r="T14" s="2">
        <f t="shared" si="1"/>
        <v>26.173999999999999</v>
      </c>
      <c r="Z14" s="152">
        <v>43475</v>
      </c>
    </row>
    <row r="15" spans="1:37" x14ac:dyDescent="0.25">
      <c r="A15" s="12">
        <f t="shared" si="2"/>
        <v>11</v>
      </c>
      <c r="B15" s="14">
        <v>56.1</v>
      </c>
      <c r="C15" s="14">
        <v>36</v>
      </c>
      <c r="D15" s="14">
        <f t="shared" si="3"/>
        <v>20.100000000000001</v>
      </c>
      <c r="E15" s="16">
        <v>137</v>
      </c>
      <c r="F15" s="17">
        <v>4.0629999999999997</v>
      </c>
      <c r="G15" s="14">
        <v>56</v>
      </c>
      <c r="H15" s="14">
        <v>36.5</v>
      </c>
      <c r="I15" s="14">
        <f t="shared" si="4"/>
        <v>19.5</v>
      </c>
      <c r="J15" s="16">
        <v>50</v>
      </c>
      <c r="K15" s="14">
        <v>55.3</v>
      </c>
      <c r="L15" s="14">
        <v>36.5</v>
      </c>
      <c r="M15" s="14">
        <f t="shared" si="5"/>
        <v>18.799999999999997</v>
      </c>
      <c r="N15" s="16">
        <v>0</v>
      </c>
      <c r="O15" s="16">
        <f t="shared" si="6"/>
        <v>191.06299999999999</v>
      </c>
      <c r="P15" s="14">
        <v>56.1</v>
      </c>
      <c r="Q15" s="13">
        <f>VLOOKUP(P15,'Ratio 1'!A12:B468,2)</f>
        <v>30.6</v>
      </c>
      <c r="R15" s="13">
        <f t="shared" si="0"/>
        <v>0</v>
      </c>
      <c r="S15" s="4"/>
      <c r="T15" s="2">
        <f t="shared" si="1"/>
        <v>26.213000000000001</v>
      </c>
      <c r="Z15" s="152">
        <v>43476</v>
      </c>
    </row>
    <row r="16" spans="1:37" x14ac:dyDescent="0.25">
      <c r="A16" s="12">
        <f t="shared" si="2"/>
        <v>12</v>
      </c>
      <c r="B16" s="14">
        <v>56.5</v>
      </c>
      <c r="C16" s="14">
        <v>36.5</v>
      </c>
      <c r="D16" s="14">
        <f t="shared" si="3"/>
        <v>20</v>
      </c>
      <c r="E16" s="16">
        <v>140</v>
      </c>
      <c r="F16" s="17">
        <v>4.8470000000000004</v>
      </c>
      <c r="G16" s="14">
        <v>56.5</v>
      </c>
      <c r="H16" s="14">
        <v>36.9</v>
      </c>
      <c r="I16" s="14">
        <f t="shared" si="4"/>
        <v>19.600000000000001</v>
      </c>
      <c r="J16" s="16">
        <v>50</v>
      </c>
      <c r="K16" s="14">
        <v>55.8</v>
      </c>
      <c r="L16" s="14">
        <v>37</v>
      </c>
      <c r="M16" s="14">
        <f t="shared" si="5"/>
        <v>18.799999999999997</v>
      </c>
      <c r="N16" s="16">
        <v>3</v>
      </c>
      <c r="O16" s="16">
        <f t="shared" si="6"/>
        <v>197.84700000000001</v>
      </c>
      <c r="P16" s="14">
        <v>56.6</v>
      </c>
      <c r="Q16" s="13">
        <f>VLOOKUP(P16,'Ratio 1'!A13:B469,2)</f>
        <v>29.4</v>
      </c>
      <c r="R16" s="13">
        <f t="shared" si="0"/>
        <v>1.5163232194574594</v>
      </c>
      <c r="S16" s="4"/>
      <c r="T16" s="2">
        <f t="shared" si="1"/>
        <v>26.460000000000004</v>
      </c>
      <c r="Z16" s="152">
        <v>43477</v>
      </c>
    </row>
    <row r="17" spans="1:26" x14ac:dyDescent="0.25">
      <c r="A17" s="12">
        <f t="shared" si="2"/>
        <v>13</v>
      </c>
      <c r="B17" s="14">
        <v>57</v>
      </c>
      <c r="C17" s="14">
        <v>36.5</v>
      </c>
      <c r="D17" s="14">
        <f t="shared" si="3"/>
        <v>20.5</v>
      </c>
      <c r="E17" s="16">
        <v>142</v>
      </c>
      <c r="F17" s="17">
        <v>5.5060000000000002</v>
      </c>
      <c r="G17" s="14">
        <v>56.9</v>
      </c>
      <c r="H17" s="14">
        <v>37</v>
      </c>
      <c r="I17" s="14">
        <f t="shared" si="4"/>
        <v>19.899999999999999</v>
      </c>
      <c r="J17" s="16">
        <v>50</v>
      </c>
      <c r="K17" s="14">
        <v>56.2</v>
      </c>
      <c r="L17" s="14">
        <v>37.1</v>
      </c>
      <c r="M17" s="14">
        <f t="shared" si="5"/>
        <v>19.100000000000001</v>
      </c>
      <c r="N17" s="16">
        <v>0</v>
      </c>
      <c r="O17" s="16">
        <f t="shared" si="6"/>
        <v>197.506</v>
      </c>
      <c r="P17" s="14">
        <v>57</v>
      </c>
      <c r="Q17" s="13">
        <f>VLOOKUP(P17,'Ratio 1'!A14:B470,2)</f>
        <v>28.7</v>
      </c>
      <c r="R17" s="13">
        <f t="shared" si="0"/>
        <v>0</v>
      </c>
      <c r="S17" s="4"/>
      <c r="T17" s="2">
        <f t="shared" si="1"/>
        <v>26.857999999999997</v>
      </c>
      <c r="Z17" s="152">
        <v>43478</v>
      </c>
    </row>
    <row r="18" spans="1:26" x14ac:dyDescent="0.25">
      <c r="A18" s="12">
        <f t="shared" si="2"/>
        <v>14</v>
      </c>
      <c r="B18" s="14">
        <v>57.3</v>
      </c>
      <c r="C18" s="14">
        <v>37.1</v>
      </c>
      <c r="D18" s="14">
        <f t="shared" si="3"/>
        <v>20.199999999999996</v>
      </c>
      <c r="E18" s="16">
        <v>145</v>
      </c>
      <c r="F18" s="17">
        <v>6.1920000000000002</v>
      </c>
      <c r="G18" s="14">
        <v>57.4</v>
      </c>
      <c r="H18" s="14">
        <v>37.6</v>
      </c>
      <c r="I18" s="14">
        <f t="shared" si="4"/>
        <v>19.799999999999997</v>
      </c>
      <c r="J18" s="16">
        <v>50</v>
      </c>
      <c r="K18" s="14">
        <v>56.6</v>
      </c>
      <c r="L18" s="14">
        <v>37.700000000000003</v>
      </c>
      <c r="M18" s="14">
        <f t="shared" si="5"/>
        <v>18.899999999999999</v>
      </c>
      <c r="N18" s="16">
        <v>10</v>
      </c>
      <c r="O18" s="16">
        <f t="shared" si="6"/>
        <v>211.19200000000001</v>
      </c>
      <c r="P18" s="14">
        <v>57.4</v>
      </c>
      <c r="Q18" s="13">
        <f>VLOOKUP(P18,'Ratio 1'!A15:B471,2)</f>
        <v>27.8</v>
      </c>
      <c r="R18" s="13">
        <f t="shared" si="0"/>
        <v>4.7350278419637108</v>
      </c>
      <c r="S18" s="4"/>
      <c r="T18" s="2">
        <f t="shared" si="1"/>
        <v>26.904999999999998</v>
      </c>
      <c r="Z18" s="152">
        <v>43479</v>
      </c>
    </row>
    <row r="19" spans="1:26" x14ac:dyDescent="0.25">
      <c r="A19" s="12">
        <f t="shared" si="2"/>
        <v>15</v>
      </c>
      <c r="B19" s="14">
        <v>57.6</v>
      </c>
      <c r="C19" s="14">
        <v>37.5</v>
      </c>
      <c r="D19" s="14">
        <f t="shared" si="3"/>
        <v>20.100000000000001</v>
      </c>
      <c r="E19" s="16">
        <v>147</v>
      </c>
      <c r="F19" s="17">
        <v>6.7240000000000002</v>
      </c>
      <c r="G19" s="14">
        <v>57.6</v>
      </c>
      <c r="H19" s="14">
        <v>38</v>
      </c>
      <c r="I19" s="14">
        <f t="shared" si="4"/>
        <v>19.600000000000001</v>
      </c>
      <c r="J19" s="16">
        <v>70</v>
      </c>
      <c r="K19" s="14">
        <v>56.9</v>
      </c>
      <c r="L19" s="14">
        <v>38</v>
      </c>
      <c r="M19" s="14">
        <f t="shared" si="5"/>
        <v>18.899999999999999</v>
      </c>
      <c r="N19" s="16">
        <v>0</v>
      </c>
      <c r="O19" s="16">
        <f t="shared" si="6"/>
        <v>223.72399999999999</v>
      </c>
      <c r="P19" s="14">
        <v>57.7</v>
      </c>
      <c r="Q19" s="13">
        <f>VLOOKUP(P19,'Ratio 1'!A16:B472,2)</f>
        <v>27.2</v>
      </c>
      <c r="R19" s="13">
        <f t="shared" si="0"/>
        <v>0</v>
      </c>
      <c r="S19" s="4"/>
      <c r="T19" s="2">
        <f t="shared" si="1"/>
        <v>26.803000000000001</v>
      </c>
      <c r="Z19" s="152">
        <v>43480</v>
      </c>
    </row>
    <row r="20" spans="1:26" x14ac:dyDescent="0.25">
      <c r="A20" s="12">
        <f t="shared" si="2"/>
        <v>16</v>
      </c>
      <c r="B20" s="14">
        <v>57.9</v>
      </c>
      <c r="C20" s="14">
        <v>38</v>
      </c>
      <c r="D20" s="14">
        <f t="shared" si="3"/>
        <v>19.899999999999999</v>
      </c>
      <c r="E20" s="16">
        <v>147</v>
      </c>
      <c r="F20" s="17">
        <v>7.0860000000000003</v>
      </c>
      <c r="G20" s="14">
        <v>57.8</v>
      </c>
      <c r="H20" s="14">
        <v>38.5</v>
      </c>
      <c r="I20" s="14">
        <f t="shared" si="4"/>
        <v>19.299999999999997</v>
      </c>
      <c r="J20" s="16">
        <v>87</v>
      </c>
      <c r="K20" s="14">
        <v>57.1</v>
      </c>
      <c r="L20" s="14">
        <v>38.4</v>
      </c>
      <c r="M20" s="14">
        <f t="shared" si="5"/>
        <v>18.700000000000003</v>
      </c>
      <c r="N20" s="16">
        <v>0</v>
      </c>
      <c r="O20" s="16">
        <f t="shared" si="6"/>
        <v>241.08600000000001</v>
      </c>
      <c r="P20" s="14">
        <v>57.9</v>
      </c>
      <c r="Q20" s="13">
        <f>VLOOKUP(P20,'Ratio 1'!A17:B473,2)</f>
        <v>26.7</v>
      </c>
      <c r="R20" s="13">
        <f t="shared" si="0"/>
        <v>0</v>
      </c>
      <c r="S20" s="4"/>
      <c r="T20" s="2">
        <f t="shared" si="1"/>
        <v>26.502999999999997</v>
      </c>
      <c r="Z20" s="152">
        <v>43481</v>
      </c>
    </row>
    <row r="21" spans="1:26" x14ac:dyDescent="0.25">
      <c r="A21" s="12">
        <f t="shared" si="2"/>
        <v>17</v>
      </c>
      <c r="B21" s="14">
        <v>57.9</v>
      </c>
      <c r="C21" s="14">
        <v>38.299999999999997</v>
      </c>
      <c r="D21" s="14">
        <f t="shared" si="3"/>
        <v>19.600000000000001</v>
      </c>
      <c r="E21" s="16">
        <v>150</v>
      </c>
      <c r="F21" s="17">
        <v>7.27</v>
      </c>
      <c r="G21" s="14">
        <v>57.8</v>
      </c>
      <c r="H21" s="14">
        <v>38.9</v>
      </c>
      <c r="I21" s="14">
        <f t="shared" si="4"/>
        <v>18.899999999999999</v>
      </c>
      <c r="J21" s="16">
        <v>96</v>
      </c>
      <c r="K21" s="14">
        <v>57.2</v>
      </c>
      <c r="L21" s="14">
        <v>38.799999999999997</v>
      </c>
      <c r="M21" s="14">
        <f t="shared" si="5"/>
        <v>18.400000000000006</v>
      </c>
      <c r="N21" s="16">
        <v>0</v>
      </c>
      <c r="O21" s="16">
        <f t="shared" si="6"/>
        <v>253.27</v>
      </c>
      <c r="P21" s="14">
        <v>58</v>
      </c>
      <c r="Q21" s="13">
        <f>VLOOKUP(P21,'Ratio 1'!A18:B474,2)</f>
        <v>26.7</v>
      </c>
      <c r="R21" s="13">
        <f t="shared" si="0"/>
        <v>0</v>
      </c>
      <c r="S21" s="4"/>
      <c r="T21" s="2">
        <f t="shared" si="1"/>
        <v>26.25</v>
      </c>
      <c r="Z21" s="152">
        <v>43482</v>
      </c>
    </row>
    <row r="22" spans="1:26" x14ac:dyDescent="0.25">
      <c r="A22" s="12">
        <f t="shared" si="2"/>
        <v>18</v>
      </c>
      <c r="B22" s="14">
        <v>58.1</v>
      </c>
      <c r="C22" s="14">
        <v>38.6</v>
      </c>
      <c r="D22" s="14">
        <f t="shared" si="3"/>
        <v>19.5</v>
      </c>
      <c r="E22" s="16">
        <v>150</v>
      </c>
      <c r="F22" s="17">
        <v>7.4550000000000001</v>
      </c>
      <c r="G22" s="14">
        <v>58</v>
      </c>
      <c r="H22" s="14">
        <v>39.299999999999997</v>
      </c>
      <c r="I22" s="14">
        <f t="shared" si="4"/>
        <v>18.700000000000003</v>
      </c>
      <c r="J22" s="16">
        <v>105</v>
      </c>
      <c r="K22" s="14">
        <v>57.2</v>
      </c>
      <c r="L22" s="14">
        <v>39.200000000000003</v>
      </c>
      <c r="M22" s="14">
        <f t="shared" si="5"/>
        <v>18</v>
      </c>
      <c r="N22" s="16">
        <v>6</v>
      </c>
      <c r="O22" s="16">
        <f t="shared" si="6"/>
        <v>268.45500000000004</v>
      </c>
      <c r="P22" s="14">
        <v>58.1</v>
      </c>
      <c r="Q22" s="13">
        <f>VLOOKUP(P22,'Ratio 1'!A19:B475,2)</f>
        <v>26.7</v>
      </c>
      <c r="R22" s="13">
        <f t="shared" si="0"/>
        <v>2.2350114544337036</v>
      </c>
      <c r="S22" s="4"/>
      <c r="T22" s="2">
        <f t="shared" si="1"/>
        <v>26.050000000000004</v>
      </c>
      <c r="Z22" s="152">
        <v>43483</v>
      </c>
    </row>
    <row r="23" spans="1:26" x14ac:dyDescent="0.25">
      <c r="A23" s="12">
        <f t="shared" si="2"/>
        <v>19</v>
      </c>
      <c r="B23" s="14">
        <v>58.1</v>
      </c>
      <c r="C23" s="14">
        <v>39.1</v>
      </c>
      <c r="D23" s="14">
        <f t="shared" si="3"/>
        <v>19</v>
      </c>
      <c r="E23" s="16">
        <v>150</v>
      </c>
      <c r="F23" s="17">
        <v>7.4550000000000001</v>
      </c>
      <c r="G23" s="14">
        <v>58</v>
      </c>
      <c r="H23" s="14">
        <v>39.799999999999997</v>
      </c>
      <c r="I23" s="14">
        <f t="shared" si="4"/>
        <v>18.200000000000003</v>
      </c>
      <c r="J23" s="16">
        <v>103</v>
      </c>
      <c r="K23" s="14">
        <v>57.3</v>
      </c>
      <c r="L23" s="14">
        <v>39.700000000000003</v>
      </c>
      <c r="M23" s="14">
        <f t="shared" si="5"/>
        <v>17.599999999999994</v>
      </c>
      <c r="N23" s="16">
        <v>18</v>
      </c>
      <c r="O23" s="16">
        <f t="shared" si="6"/>
        <v>278.45500000000004</v>
      </c>
      <c r="P23" s="14">
        <v>58.1</v>
      </c>
      <c r="Q23" s="13">
        <f>VLOOKUP(P23,'Ratio 1'!A20:B476,2)</f>
        <v>26.7</v>
      </c>
      <c r="R23" s="13">
        <f t="shared" si="0"/>
        <v>6.4642401824352209</v>
      </c>
      <c r="S23" s="4"/>
      <c r="T23" s="2">
        <f t="shared" si="1"/>
        <v>25.550000000000004</v>
      </c>
      <c r="Z23" s="152">
        <v>43484</v>
      </c>
    </row>
    <row r="24" spans="1:26" x14ac:dyDescent="0.25">
      <c r="A24" s="12">
        <f t="shared" si="2"/>
        <v>20</v>
      </c>
      <c r="B24" s="14">
        <v>58.3</v>
      </c>
      <c r="C24" s="14">
        <v>38.9</v>
      </c>
      <c r="D24" s="14">
        <f t="shared" si="3"/>
        <v>19.399999999999999</v>
      </c>
      <c r="E24" s="16">
        <v>150</v>
      </c>
      <c r="F24" s="17">
        <v>7.641</v>
      </c>
      <c r="G24" s="14">
        <v>58.1</v>
      </c>
      <c r="H24" s="14">
        <v>39.9</v>
      </c>
      <c r="I24" s="14">
        <f t="shared" si="4"/>
        <v>18.200000000000003</v>
      </c>
      <c r="J24" s="16">
        <v>103</v>
      </c>
      <c r="K24" s="14">
        <v>57.3</v>
      </c>
      <c r="L24" s="14">
        <v>39.9</v>
      </c>
      <c r="M24" s="14">
        <f t="shared" si="5"/>
        <v>17.399999999999999</v>
      </c>
      <c r="N24" s="16">
        <v>18</v>
      </c>
      <c r="O24" s="16">
        <f t="shared" si="6"/>
        <v>278.64099999999996</v>
      </c>
      <c r="P24" s="14">
        <v>58.2</v>
      </c>
      <c r="Q24" s="13">
        <f>VLOOKUP(P24,'Ratio 1'!A21:B477,2)</f>
        <v>26.5</v>
      </c>
      <c r="R24" s="13">
        <f t="shared" si="0"/>
        <v>6.4599251366453618</v>
      </c>
      <c r="S24" s="4"/>
      <c r="T24" s="2">
        <f t="shared" si="1"/>
        <v>25.550000000000004</v>
      </c>
      <c r="Z24" s="152">
        <v>43485</v>
      </c>
    </row>
    <row r="25" spans="1:26" x14ac:dyDescent="0.25">
      <c r="A25" s="12">
        <f t="shared" si="2"/>
        <v>21</v>
      </c>
      <c r="B25" s="14">
        <v>58.2</v>
      </c>
      <c r="C25" s="14">
        <v>39.200000000000003</v>
      </c>
      <c r="D25" s="14">
        <f t="shared" si="3"/>
        <v>19</v>
      </c>
      <c r="E25" s="16">
        <v>152</v>
      </c>
      <c r="F25" s="17">
        <v>7.6040000000000001</v>
      </c>
      <c r="G25" s="14">
        <v>58.1</v>
      </c>
      <c r="H25" s="14">
        <v>39.9</v>
      </c>
      <c r="I25" s="14">
        <f t="shared" si="4"/>
        <v>18.200000000000003</v>
      </c>
      <c r="J25" s="16">
        <v>103</v>
      </c>
      <c r="K25" s="14">
        <v>57.4</v>
      </c>
      <c r="L25" s="14">
        <v>39.9</v>
      </c>
      <c r="M25" s="14">
        <f t="shared" si="5"/>
        <v>17.5</v>
      </c>
      <c r="N25" s="16">
        <v>18</v>
      </c>
      <c r="O25" s="16">
        <f t="shared" si="6"/>
        <v>280.60400000000004</v>
      </c>
      <c r="P25" s="14">
        <v>58.4</v>
      </c>
      <c r="Q25" s="13">
        <f>VLOOKUP(P25,'Ratio 1'!A22:B478,2)</f>
        <v>25.9</v>
      </c>
      <c r="R25" s="13">
        <f t="shared" si="0"/>
        <v>6.4147339310915017</v>
      </c>
      <c r="S25" s="4"/>
      <c r="T25" s="2">
        <f t="shared" si="1"/>
        <v>25.648000000000003</v>
      </c>
      <c r="Z25" s="152">
        <v>43486</v>
      </c>
    </row>
    <row r="26" spans="1:26" x14ac:dyDescent="0.25">
      <c r="A26" s="12">
        <f t="shared" si="2"/>
        <v>22</v>
      </c>
      <c r="B26" s="14">
        <v>58.1</v>
      </c>
      <c r="C26" s="14">
        <v>39.1</v>
      </c>
      <c r="D26" s="14">
        <f t="shared" si="3"/>
        <v>19</v>
      </c>
      <c r="E26" s="16">
        <v>151</v>
      </c>
      <c r="F26" s="17">
        <v>7.4550000000000001</v>
      </c>
      <c r="G26" s="14">
        <v>58.1</v>
      </c>
      <c r="H26" s="14">
        <v>39.799999999999997</v>
      </c>
      <c r="I26" s="14">
        <f t="shared" si="4"/>
        <v>18.300000000000004</v>
      </c>
      <c r="J26" s="16">
        <v>104</v>
      </c>
      <c r="K26" s="14">
        <v>57.3</v>
      </c>
      <c r="L26" s="14">
        <v>39.799999999999997</v>
      </c>
      <c r="M26" s="14">
        <f t="shared" si="5"/>
        <v>17.5</v>
      </c>
      <c r="N26" s="16">
        <v>17</v>
      </c>
      <c r="O26" s="16">
        <f t="shared" si="6"/>
        <v>279.45500000000004</v>
      </c>
      <c r="P26" s="14">
        <v>58.2</v>
      </c>
      <c r="Q26" s="13">
        <f>VLOOKUP(P26,'Ratio 1'!A23:B479,2)</f>
        <v>26.5</v>
      </c>
      <c r="R26" s="13">
        <f t="shared" si="0"/>
        <v>6.0832692204469403</v>
      </c>
      <c r="S26" s="4"/>
      <c r="T26" s="2">
        <f t="shared" si="1"/>
        <v>25.699000000000005</v>
      </c>
      <c r="Z26" s="152">
        <v>43487</v>
      </c>
    </row>
    <row r="27" spans="1:26" x14ac:dyDescent="0.25">
      <c r="A27" s="12">
        <f t="shared" si="2"/>
        <v>23</v>
      </c>
      <c r="B27" s="14">
        <v>57.8</v>
      </c>
      <c r="C27" s="14">
        <v>38.9</v>
      </c>
      <c r="D27" s="14">
        <f t="shared" si="3"/>
        <v>18.899999999999999</v>
      </c>
      <c r="E27" s="16">
        <v>153</v>
      </c>
      <c r="F27" s="17">
        <v>7.0860000000000003</v>
      </c>
      <c r="G27" s="14">
        <v>57.9</v>
      </c>
      <c r="H27" s="14">
        <v>39.6</v>
      </c>
      <c r="I27" s="14">
        <f t="shared" si="4"/>
        <v>18.299999999999997</v>
      </c>
      <c r="J27" s="16">
        <v>104</v>
      </c>
      <c r="K27" s="14">
        <v>57.1</v>
      </c>
      <c r="L27" s="14">
        <v>39.6</v>
      </c>
      <c r="M27" s="14">
        <f t="shared" si="5"/>
        <v>17.5</v>
      </c>
      <c r="N27" s="16">
        <v>12</v>
      </c>
      <c r="O27" s="16">
        <f t="shared" si="6"/>
        <v>276.08600000000001</v>
      </c>
      <c r="P27" s="14">
        <v>57.9</v>
      </c>
      <c r="Q27" s="13">
        <f>VLOOKUP(P27,'Ratio 1'!A24:B480,2)</f>
        <v>26.7</v>
      </c>
      <c r="R27" s="13">
        <f t="shared" si="0"/>
        <v>4.3464717515556739</v>
      </c>
      <c r="S27" s="4"/>
      <c r="T27" s="2">
        <f t="shared" si="1"/>
        <v>25.796999999999997</v>
      </c>
      <c r="Z27" s="152">
        <v>43488</v>
      </c>
    </row>
    <row r="28" spans="1:26" x14ac:dyDescent="0.25">
      <c r="A28" s="12">
        <f t="shared" si="2"/>
        <v>24</v>
      </c>
      <c r="B28" s="14">
        <v>57.4</v>
      </c>
      <c r="C28" s="14">
        <v>38.799999999999997</v>
      </c>
      <c r="D28" s="14">
        <f t="shared" si="3"/>
        <v>18.600000000000001</v>
      </c>
      <c r="E28" s="16">
        <v>154</v>
      </c>
      <c r="F28" s="17">
        <v>6.3680000000000003</v>
      </c>
      <c r="G28" s="14">
        <v>57.5</v>
      </c>
      <c r="H28" s="14">
        <v>39.5</v>
      </c>
      <c r="I28" s="14">
        <f t="shared" si="4"/>
        <v>18</v>
      </c>
      <c r="J28" s="16">
        <v>103</v>
      </c>
      <c r="K28" s="14">
        <v>56.8</v>
      </c>
      <c r="L28" s="14">
        <v>39.5</v>
      </c>
      <c r="M28" s="14">
        <f t="shared" si="5"/>
        <v>17.299999999999997</v>
      </c>
      <c r="N28" s="16">
        <v>7</v>
      </c>
      <c r="O28" s="16">
        <f t="shared" si="6"/>
        <v>270.36799999999999</v>
      </c>
      <c r="P28" s="14">
        <v>57.6</v>
      </c>
      <c r="Q28" s="13">
        <f>VLOOKUP(P28,'Ratio 1'!A25:B481,2)</f>
        <v>27.4</v>
      </c>
      <c r="R28" s="13">
        <f t="shared" si="0"/>
        <v>2.5890637945318975</v>
      </c>
      <c r="S28" s="4"/>
      <c r="T28" s="2">
        <f t="shared" si="1"/>
        <v>25.545999999999999</v>
      </c>
      <c r="Z28" s="152">
        <v>43489</v>
      </c>
    </row>
    <row r="29" spans="1:26" x14ac:dyDescent="0.25">
      <c r="A29" s="12">
        <f t="shared" si="2"/>
        <v>25</v>
      </c>
      <c r="B29" s="14">
        <v>57.1</v>
      </c>
      <c r="C29" s="14">
        <v>38.299999999999997</v>
      </c>
      <c r="D29" s="14">
        <f t="shared" si="3"/>
        <v>18.800000000000004</v>
      </c>
      <c r="E29" s="16">
        <v>152</v>
      </c>
      <c r="F29" s="17">
        <v>6.0179999999999998</v>
      </c>
      <c r="G29" s="14">
        <v>57.2</v>
      </c>
      <c r="H29" s="14">
        <v>38.9</v>
      </c>
      <c r="I29" s="14">
        <f t="shared" si="4"/>
        <v>18.300000000000004</v>
      </c>
      <c r="J29" s="16">
        <v>31</v>
      </c>
      <c r="K29" s="14">
        <v>56.3</v>
      </c>
      <c r="L29" s="14">
        <v>39</v>
      </c>
      <c r="M29" s="14">
        <f t="shared" si="5"/>
        <v>17.299999999999997</v>
      </c>
      <c r="N29" s="16">
        <v>62</v>
      </c>
      <c r="O29" s="16">
        <f t="shared" si="6"/>
        <v>251.018</v>
      </c>
      <c r="P29" s="14">
        <v>57.3</v>
      </c>
      <c r="Q29" s="13">
        <f>VLOOKUP(P29,'Ratio 1'!A26:B482,2)</f>
        <v>28</v>
      </c>
      <c r="R29" s="13">
        <f t="shared" si="0"/>
        <v>24.699423945693137</v>
      </c>
      <c r="S29" s="4"/>
      <c r="T29" s="2">
        <f t="shared" si="1"/>
        <v>25.748000000000005</v>
      </c>
      <c r="Z29" s="152">
        <v>43490</v>
      </c>
    </row>
    <row r="30" spans="1:26" x14ac:dyDescent="0.25">
      <c r="A30" s="12">
        <f t="shared" si="2"/>
        <v>26</v>
      </c>
      <c r="B30" s="14">
        <v>56.9</v>
      </c>
      <c r="C30" s="14">
        <v>37.4</v>
      </c>
      <c r="D30" s="14">
        <f t="shared" si="3"/>
        <v>19.5</v>
      </c>
      <c r="E30" s="16">
        <v>152</v>
      </c>
      <c r="F30" s="17">
        <v>5.6749999999999998</v>
      </c>
      <c r="G30" s="14">
        <v>57.1</v>
      </c>
      <c r="H30" s="14">
        <v>38</v>
      </c>
      <c r="I30" s="14">
        <f t="shared" si="4"/>
        <v>19.100000000000001</v>
      </c>
      <c r="J30" s="16">
        <v>32</v>
      </c>
      <c r="K30" s="14">
        <v>56.2</v>
      </c>
      <c r="L30" s="14">
        <v>38.200000000000003</v>
      </c>
      <c r="M30" s="14">
        <f t="shared" si="5"/>
        <v>18</v>
      </c>
      <c r="N30" s="16">
        <v>43</v>
      </c>
      <c r="O30" s="16">
        <f t="shared" si="6"/>
        <v>232.67500000000001</v>
      </c>
      <c r="P30" s="14">
        <v>57.1</v>
      </c>
      <c r="Q30" s="13">
        <f>VLOOKUP(P30,'Ratio 1'!A27:B483,2)</f>
        <v>28.5</v>
      </c>
      <c r="R30" s="13">
        <f t="shared" si="0"/>
        <v>18.480713441495649</v>
      </c>
      <c r="S30" s="4"/>
      <c r="T30" s="2">
        <f t="shared" si="1"/>
        <v>26.548000000000002</v>
      </c>
      <c r="Z30" s="152">
        <v>43491</v>
      </c>
    </row>
    <row r="31" spans="1:26" x14ac:dyDescent="0.25">
      <c r="A31" s="12">
        <f t="shared" si="2"/>
        <v>27</v>
      </c>
      <c r="B31" s="14">
        <v>56.8</v>
      </c>
      <c r="C31" s="14">
        <v>36.799999999999997</v>
      </c>
      <c r="D31" s="14">
        <f t="shared" si="3"/>
        <v>20</v>
      </c>
      <c r="E31" s="16">
        <v>138</v>
      </c>
      <c r="F31" s="17">
        <v>5.3049999999999997</v>
      </c>
      <c r="G31" s="14">
        <v>56.9</v>
      </c>
      <c r="H31" s="14">
        <v>37.299999999999997</v>
      </c>
      <c r="I31" s="14">
        <f t="shared" si="4"/>
        <v>19.600000000000001</v>
      </c>
      <c r="J31" s="16">
        <v>32</v>
      </c>
      <c r="K31" s="14">
        <v>56</v>
      </c>
      <c r="L31" s="14">
        <v>37.4</v>
      </c>
      <c r="M31" s="14">
        <f t="shared" si="5"/>
        <v>18.600000000000001</v>
      </c>
      <c r="N31" s="16">
        <v>39</v>
      </c>
      <c r="O31" s="16">
        <f t="shared" si="6"/>
        <v>214.30500000000001</v>
      </c>
      <c r="P31" s="14">
        <v>57</v>
      </c>
      <c r="Q31" s="13">
        <f>VLOOKUP(P31,'Ratio 1'!A28:B484,2)</f>
        <v>28.7</v>
      </c>
      <c r="R31" s="13">
        <f t="shared" si="0"/>
        <v>18.198362147406733</v>
      </c>
      <c r="S31" s="4"/>
      <c r="T31" s="2">
        <f t="shared" si="1"/>
        <v>26.362000000000002</v>
      </c>
      <c r="Z31" s="152">
        <v>43492</v>
      </c>
    </row>
    <row r="32" spans="1:26" x14ac:dyDescent="0.25">
      <c r="A32" s="12">
        <f t="shared" si="2"/>
        <v>28</v>
      </c>
      <c r="B32" s="14">
        <v>56.7</v>
      </c>
      <c r="C32" s="14">
        <v>36.4</v>
      </c>
      <c r="D32" s="14">
        <f t="shared" si="3"/>
        <v>20.300000000000004</v>
      </c>
      <c r="E32" s="16">
        <v>143</v>
      </c>
      <c r="F32" s="17">
        <v>5.0090000000000003</v>
      </c>
      <c r="G32" s="14">
        <v>56.8</v>
      </c>
      <c r="H32" s="14">
        <v>37</v>
      </c>
      <c r="I32" s="14">
        <f t="shared" si="4"/>
        <v>19.799999999999997</v>
      </c>
      <c r="J32" s="16">
        <v>33</v>
      </c>
      <c r="K32" s="14">
        <v>55.8</v>
      </c>
      <c r="L32" s="14">
        <v>37.200000000000003</v>
      </c>
      <c r="M32" s="14">
        <f t="shared" si="5"/>
        <v>18.599999999999994</v>
      </c>
      <c r="N32" s="16">
        <v>31</v>
      </c>
      <c r="O32" s="16">
        <f t="shared" si="6"/>
        <v>212.00900000000001</v>
      </c>
      <c r="P32" s="14">
        <v>56.8</v>
      </c>
      <c r="Q32" s="13">
        <f>VLOOKUP(P32,'Ratio 1'!A29:B485,2)</f>
        <v>29</v>
      </c>
      <c r="R32" s="13">
        <f t="shared" si="0"/>
        <v>14.622020763269482</v>
      </c>
      <c r="S32" s="4"/>
      <c r="T32" s="2">
        <f t="shared" si="1"/>
        <v>26.806999999999995</v>
      </c>
      <c r="Z32" s="152">
        <v>43493</v>
      </c>
    </row>
    <row r="33" spans="1:26" x14ac:dyDescent="0.25">
      <c r="A33" s="12">
        <f t="shared" si="2"/>
        <v>29</v>
      </c>
      <c r="B33" s="14">
        <v>56.6</v>
      </c>
      <c r="C33" s="14">
        <v>36.299999999999997</v>
      </c>
      <c r="D33" s="14">
        <f t="shared" si="3"/>
        <v>20.300000000000004</v>
      </c>
      <c r="E33" s="16">
        <v>144</v>
      </c>
      <c r="F33" s="17">
        <v>4.8470000000000004</v>
      </c>
      <c r="G33" s="14">
        <v>56.5</v>
      </c>
      <c r="H33" s="14">
        <v>36.9</v>
      </c>
      <c r="I33" s="14">
        <f t="shared" si="4"/>
        <v>19.600000000000001</v>
      </c>
      <c r="J33" s="16">
        <v>33</v>
      </c>
      <c r="K33" s="14">
        <v>55.8</v>
      </c>
      <c r="L33" s="14">
        <v>37</v>
      </c>
      <c r="M33" s="14">
        <f t="shared" si="5"/>
        <v>18.799999999999997</v>
      </c>
      <c r="N33" s="16">
        <v>30</v>
      </c>
      <c r="O33" s="16">
        <f t="shared" si="6"/>
        <v>211.84700000000001</v>
      </c>
      <c r="P33" s="14">
        <v>56.6</v>
      </c>
      <c r="Q33" s="13">
        <f>VLOOKUP(P33,'Ratio 1'!A30:B486,2)</f>
        <v>29.4</v>
      </c>
      <c r="R33" s="13">
        <f t="shared" si="0"/>
        <v>14.161163481191613</v>
      </c>
      <c r="S33" s="4"/>
      <c r="T33" s="2">
        <f t="shared" si="1"/>
        <v>26.655999999999999</v>
      </c>
      <c r="Z33" s="152">
        <v>43494</v>
      </c>
    </row>
    <row r="34" spans="1:26" x14ac:dyDescent="0.25">
      <c r="A34" s="12">
        <f t="shared" si="2"/>
        <v>30</v>
      </c>
      <c r="B34" s="14">
        <v>56.6</v>
      </c>
      <c r="C34" s="14">
        <v>35.799999999999997</v>
      </c>
      <c r="D34" s="14">
        <f t="shared" si="3"/>
        <v>20.800000000000004</v>
      </c>
      <c r="E34" s="16">
        <v>140</v>
      </c>
      <c r="F34" s="17">
        <v>4.8150000000000004</v>
      </c>
      <c r="G34" s="14">
        <v>56.5</v>
      </c>
      <c r="H34" s="14">
        <v>36.299999999999997</v>
      </c>
      <c r="I34" s="14">
        <f t="shared" si="4"/>
        <v>20.200000000000003</v>
      </c>
      <c r="J34" s="16">
        <v>33</v>
      </c>
      <c r="K34" s="14">
        <v>55.7</v>
      </c>
      <c r="L34" s="14">
        <v>36.4</v>
      </c>
      <c r="M34" s="14">
        <f t="shared" si="5"/>
        <v>19.300000000000004</v>
      </c>
      <c r="N34" s="16">
        <v>29</v>
      </c>
      <c r="O34" s="16">
        <f t="shared" si="6"/>
        <v>206.815</v>
      </c>
      <c r="P34" s="14">
        <v>56.6</v>
      </c>
      <c r="Q34" s="13">
        <f>VLOOKUP(P34,'Ratio 1'!A31:B487,2)</f>
        <v>29.4</v>
      </c>
      <c r="R34" s="13">
        <f t="shared" si="0"/>
        <v>14.022193748035683</v>
      </c>
      <c r="S34" s="4"/>
      <c r="T34" s="2">
        <f t="shared" si="1"/>
        <v>27.060000000000006</v>
      </c>
      <c r="Z34" s="152">
        <v>43495</v>
      </c>
    </row>
    <row r="35" spans="1:26" ht="18.75" thickBot="1" x14ac:dyDescent="0.3">
      <c r="A35" s="12">
        <f t="shared" si="2"/>
        <v>31</v>
      </c>
      <c r="B35" s="14">
        <v>56.4</v>
      </c>
      <c r="C35" s="14">
        <v>36.1</v>
      </c>
      <c r="D35" s="14">
        <f t="shared" si="3"/>
        <v>20.299999999999997</v>
      </c>
      <c r="E35" s="16">
        <v>141</v>
      </c>
      <c r="F35" s="17">
        <v>4.5279999999999996</v>
      </c>
      <c r="G35" s="14">
        <v>56.4</v>
      </c>
      <c r="H35" s="14">
        <v>36.700000000000003</v>
      </c>
      <c r="I35" s="14">
        <f t="shared" si="4"/>
        <v>19.699999999999996</v>
      </c>
      <c r="J35" s="16">
        <v>33</v>
      </c>
      <c r="K35" s="14">
        <v>55.5</v>
      </c>
      <c r="L35" s="164">
        <v>36.799999999999997</v>
      </c>
      <c r="M35" s="14">
        <f t="shared" si="5"/>
        <v>18.700000000000003</v>
      </c>
      <c r="N35" s="16">
        <v>46</v>
      </c>
      <c r="O35" s="16">
        <f t="shared" si="6"/>
        <v>224.52799999999999</v>
      </c>
      <c r="P35" s="14">
        <v>56.5</v>
      </c>
      <c r="Q35" s="13">
        <f>VLOOKUP(P35,'Ratio 1'!A32:B488,2)</f>
        <v>29.7</v>
      </c>
      <c r="R35" s="13">
        <f t="shared" si="0"/>
        <v>20.487422504097484</v>
      </c>
      <c r="S35" s="4"/>
      <c r="T35" s="2">
        <f t="shared" si="1"/>
        <v>26.608999999999995</v>
      </c>
      <c r="Z35" s="152">
        <v>43496</v>
      </c>
    </row>
    <row r="36" spans="1:26" ht="18.75" thickTop="1" x14ac:dyDescent="0.25">
      <c r="A36" s="18" t="s">
        <v>36</v>
      </c>
      <c r="B36" s="20">
        <f>MAX(B5:B35)</f>
        <v>58.3</v>
      </c>
      <c r="C36" s="20">
        <f>MAX(C5:C35)</f>
        <v>39.200000000000003</v>
      </c>
      <c r="D36" s="20">
        <f>MAX(D5:D35)</f>
        <v>21.200000000000003</v>
      </c>
      <c r="E36" s="19">
        <f>MAX(E5:E35)</f>
        <v>154</v>
      </c>
      <c r="F36" s="262"/>
      <c r="G36" s="20">
        <f t="shared" ref="G36:R36" si="7">MAX(G5:G35)</f>
        <v>58.1</v>
      </c>
      <c r="H36" s="20">
        <f t="shared" si="7"/>
        <v>39.9</v>
      </c>
      <c r="I36" s="20">
        <f t="shared" si="7"/>
        <v>20.700000000000003</v>
      </c>
      <c r="J36" s="19">
        <f t="shared" si="7"/>
        <v>105</v>
      </c>
      <c r="K36" s="20">
        <f t="shared" si="7"/>
        <v>57.4</v>
      </c>
      <c r="L36" s="20">
        <f t="shared" si="7"/>
        <v>39.9</v>
      </c>
      <c r="M36" s="20">
        <f t="shared" si="7"/>
        <v>20.100000000000001</v>
      </c>
      <c r="N36" s="19">
        <f t="shared" si="7"/>
        <v>86</v>
      </c>
      <c r="O36" s="19">
        <f t="shared" si="7"/>
        <v>280.60400000000004</v>
      </c>
      <c r="P36" s="20">
        <f t="shared" si="7"/>
        <v>58.4</v>
      </c>
      <c r="Q36" s="21">
        <f t="shared" si="7"/>
        <v>38</v>
      </c>
      <c r="R36" s="21">
        <f t="shared" si="7"/>
        <v>46.236559139784944</v>
      </c>
      <c r="S36" s="4"/>
    </row>
    <row r="37" spans="1:26" x14ac:dyDescent="0.25">
      <c r="A37" s="12" t="s">
        <v>37</v>
      </c>
      <c r="B37" s="14">
        <f>MIN(B5:B35)</f>
        <v>51.7</v>
      </c>
      <c r="C37" s="14">
        <f>MIN(C5:C35)</f>
        <v>33.1</v>
      </c>
      <c r="D37" s="14">
        <f>MIN(D5:D35)</f>
        <v>18.5</v>
      </c>
      <c r="E37" s="16">
        <f>MIN(E5:E35)</f>
        <v>77</v>
      </c>
      <c r="F37" s="17"/>
      <c r="G37" s="14">
        <f t="shared" ref="G37:R37" si="8">MIN(G5:G35)</f>
        <v>51.7</v>
      </c>
      <c r="H37" s="14">
        <f t="shared" si="8"/>
        <v>33.700000000000003</v>
      </c>
      <c r="I37" s="14">
        <f t="shared" si="8"/>
        <v>17.899999999999999</v>
      </c>
      <c r="J37" s="16">
        <f t="shared" si="8"/>
        <v>23</v>
      </c>
      <c r="K37" s="14">
        <f t="shared" si="8"/>
        <v>50.6</v>
      </c>
      <c r="L37" s="14">
        <f t="shared" si="8"/>
        <v>34</v>
      </c>
      <c r="M37" s="14">
        <f t="shared" si="8"/>
        <v>16.600000000000001</v>
      </c>
      <c r="N37" s="16">
        <f t="shared" si="8"/>
        <v>0</v>
      </c>
      <c r="O37" s="16">
        <f t="shared" si="8"/>
        <v>156</v>
      </c>
      <c r="P37" s="14">
        <f t="shared" si="8"/>
        <v>51.6</v>
      </c>
      <c r="Q37" s="13">
        <f t="shared" si="8"/>
        <v>25.9</v>
      </c>
      <c r="R37" s="13">
        <f t="shared" si="8"/>
        <v>0</v>
      </c>
      <c r="S37" s="4"/>
    </row>
    <row r="38" spans="1:26" x14ac:dyDescent="0.25">
      <c r="A38" s="12" t="s">
        <v>35</v>
      </c>
      <c r="B38" s="14">
        <f>AVERAGE(B5:B35)</f>
        <v>56.235483870967741</v>
      </c>
      <c r="C38" s="14">
        <f>AVERAGE(C5:C35)</f>
        <v>36.477419354838702</v>
      </c>
      <c r="D38" s="14">
        <f>AVERAGE(D5:D35)</f>
        <v>19.758064516129025</v>
      </c>
      <c r="E38" s="16">
        <f>AVERAGE(E5:E35)</f>
        <v>136.80645161290323</v>
      </c>
      <c r="F38" s="17"/>
      <c r="G38" s="14">
        <f t="shared" ref="G38:R38" si="9">AVERAGE(G5:G35)</f>
        <v>56.21612903225806</v>
      </c>
      <c r="H38" s="14">
        <f t="shared" si="9"/>
        <v>37.041935483870958</v>
      </c>
      <c r="I38" s="14">
        <f t="shared" si="9"/>
        <v>19.174193548387098</v>
      </c>
      <c r="J38" s="16">
        <f t="shared" si="9"/>
        <v>53.645161290322584</v>
      </c>
      <c r="K38" s="14">
        <f t="shared" si="9"/>
        <v>55.458064516129028</v>
      </c>
      <c r="L38" s="14">
        <f t="shared" si="9"/>
        <v>37.08064516129032</v>
      </c>
      <c r="M38" s="14">
        <f t="shared" si="9"/>
        <v>18.377419354838711</v>
      </c>
      <c r="N38" s="16">
        <f t="shared" si="9"/>
        <v>20.93548387096774</v>
      </c>
      <c r="O38" s="16">
        <f t="shared" si="9"/>
        <v>215.54674193548391</v>
      </c>
      <c r="P38" s="14">
        <f t="shared" si="9"/>
        <v>56.29677419354838</v>
      </c>
      <c r="Q38" s="13">
        <f t="shared" si="9"/>
        <v>30.016129032258071</v>
      </c>
      <c r="R38" s="13">
        <f t="shared" si="9"/>
        <v>10.00204764349099</v>
      </c>
      <c r="S38" s="4"/>
    </row>
    <row r="39" spans="1:26" x14ac:dyDescent="0.25">
      <c r="A39" s="6" t="s">
        <v>38</v>
      </c>
      <c r="B39" s="52"/>
      <c r="C39" s="52"/>
      <c r="D39" s="52"/>
      <c r="E39" s="53"/>
      <c r="F39" s="263"/>
      <c r="G39" s="52"/>
      <c r="H39" s="52"/>
      <c r="I39" s="52"/>
      <c r="J39" s="53"/>
      <c r="K39" s="52"/>
      <c r="L39" s="52"/>
      <c r="M39" s="52"/>
      <c r="N39" s="53"/>
      <c r="O39" s="53"/>
      <c r="P39" s="52"/>
      <c r="Q39" s="54"/>
      <c r="R39" s="54"/>
    </row>
    <row r="40" spans="1:26" x14ac:dyDescent="0.25">
      <c r="A40" s="2" t="s">
        <v>39</v>
      </c>
    </row>
    <row r="42" spans="1:26" x14ac:dyDescent="0.25">
      <c r="A42" s="1" t="s">
        <v>40</v>
      </c>
      <c r="B42" s="1"/>
      <c r="C42" s="1"/>
      <c r="D42" s="1"/>
      <c r="E42" s="1"/>
      <c r="F42" s="25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26" x14ac:dyDescent="0.25">
      <c r="J43" s="49"/>
    </row>
    <row r="44" spans="1:26" x14ac:dyDescent="0.25">
      <c r="A44" s="11" t="s">
        <v>22</v>
      </c>
      <c r="B44" s="23" t="s">
        <v>41</v>
      </c>
      <c r="C44" s="25"/>
      <c r="D44" s="25"/>
      <c r="E44" s="24"/>
      <c r="F44" s="260" t="s">
        <v>42</v>
      </c>
      <c r="G44" s="23" t="s">
        <v>43</v>
      </c>
      <c r="H44" s="25"/>
      <c r="I44" s="25"/>
      <c r="J44" s="24"/>
      <c r="K44" s="23" t="s">
        <v>44</v>
      </c>
      <c r="L44" s="25"/>
      <c r="M44" s="25"/>
      <c r="N44" s="24"/>
      <c r="O44" s="11" t="s">
        <v>45</v>
      </c>
      <c r="P44" s="11" t="s">
        <v>46</v>
      </c>
      <c r="Q44" s="23" t="s">
        <v>47</v>
      </c>
      <c r="R44" s="24"/>
      <c r="S44" s="4"/>
    </row>
    <row r="45" spans="1:26" x14ac:dyDescent="0.25">
      <c r="A45" s="22">
        <f>A4</f>
        <v>2019</v>
      </c>
      <c r="B45" s="12" t="s">
        <v>48</v>
      </c>
      <c r="C45" s="12" t="s">
        <v>49</v>
      </c>
      <c r="D45" s="12" t="s">
        <v>50</v>
      </c>
      <c r="E45" s="12" t="s">
        <v>13</v>
      </c>
      <c r="F45" s="261" t="s">
        <v>13</v>
      </c>
      <c r="G45" s="12" t="s">
        <v>48</v>
      </c>
      <c r="H45" s="12" t="s">
        <v>49</v>
      </c>
      <c r="I45" s="12" t="s">
        <v>50</v>
      </c>
      <c r="J45" s="12" t="s">
        <v>51</v>
      </c>
      <c r="K45" s="12" t="s">
        <v>48</v>
      </c>
      <c r="L45" s="12" t="s">
        <v>49</v>
      </c>
      <c r="M45" s="12" t="s">
        <v>50</v>
      </c>
      <c r="N45" s="12" t="s">
        <v>51</v>
      </c>
      <c r="O45" s="22" t="s">
        <v>51</v>
      </c>
      <c r="P45" s="22" t="s">
        <v>14</v>
      </c>
      <c r="Q45" s="12" t="s">
        <v>52</v>
      </c>
      <c r="R45" s="12" t="s">
        <v>53</v>
      </c>
      <c r="S45" s="4"/>
    </row>
    <row r="46" spans="1:26" x14ac:dyDescent="0.25">
      <c r="A46" s="12">
        <v>1</v>
      </c>
      <c r="B46" s="14">
        <v>56.3</v>
      </c>
      <c r="C46" s="14">
        <v>36.200000000000003</v>
      </c>
      <c r="D46" s="14">
        <f>+B46-C46</f>
        <v>20.099999999999994</v>
      </c>
      <c r="E46" s="16">
        <v>141</v>
      </c>
      <c r="F46" s="17">
        <v>4.0629999999999997</v>
      </c>
      <c r="G46" s="14">
        <v>56</v>
      </c>
      <c r="H46" s="14">
        <v>36.6</v>
      </c>
      <c r="I46" s="14">
        <f>+G46-H46</f>
        <v>19.399999999999999</v>
      </c>
      <c r="J46" s="16">
        <v>32</v>
      </c>
      <c r="K46" s="14">
        <v>55.3</v>
      </c>
      <c r="L46" s="164">
        <v>36.799999999999997</v>
      </c>
      <c r="M46" s="14">
        <f>+K46-L46</f>
        <v>18.5</v>
      </c>
      <c r="N46" s="16">
        <v>53</v>
      </c>
      <c r="O46" s="16">
        <f t="shared" ref="O46:O73" si="10">E46+F46+J46+N46</f>
        <v>230.06299999999999</v>
      </c>
      <c r="P46" s="14">
        <v>56.4</v>
      </c>
      <c r="Q46" s="13">
        <f>VLOOKUP(P46,'Ratio 1'!A43:B499,2)</f>
        <v>29.9</v>
      </c>
      <c r="R46" s="13">
        <f t="shared" ref="R46:R73" si="11">N46/O46*100</f>
        <v>23.037168080047639</v>
      </c>
      <c r="S46" s="4"/>
      <c r="T46" s="2">
        <f t="shared" ref="T46:T73" si="12">I46+(0.5*0.018*E46)+(0.04*E46)</f>
        <v>26.308999999999997</v>
      </c>
      <c r="Z46" s="152">
        <v>43497</v>
      </c>
    </row>
    <row r="47" spans="1:26" x14ac:dyDescent="0.25">
      <c r="A47" s="12">
        <f t="shared" ref="A47:A73" si="13">SUM(A46+1)</f>
        <v>2</v>
      </c>
      <c r="B47" s="14">
        <v>56.2</v>
      </c>
      <c r="C47" s="14">
        <v>35.9</v>
      </c>
      <c r="D47" s="14">
        <f t="shared" ref="D47:D73" si="14">+B47-C47</f>
        <v>20.300000000000004</v>
      </c>
      <c r="E47" s="16">
        <v>140</v>
      </c>
      <c r="F47" s="17">
        <v>4.0629999999999997</v>
      </c>
      <c r="G47" s="14">
        <v>56</v>
      </c>
      <c r="H47" s="14">
        <v>36.4</v>
      </c>
      <c r="I47" s="14">
        <f t="shared" ref="I47:I73" si="15">+G47-H47</f>
        <v>19.600000000000001</v>
      </c>
      <c r="J47" s="16">
        <v>33</v>
      </c>
      <c r="K47" s="14">
        <v>55.3</v>
      </c>
      <c r="L47" s="164">
        <v>36.700000000000003</v>
      </c>
      <c r="M47" s="14">
        <f t="shared" ref="M47:M73" si="16">+K47-L47</f>
        <v>18.599999999999994</v>
      </c>
      <c r="N47" s="16">
        <v>54</v>
      </c>
      <c r="O47" s="16">
        <f t="shared" si="10"/>
        <v>231.06299999999999</v>
      </c>
      <c r="P47" s="14">
        <v>56.4</v>
      </c>
      <c r="Q47" s="13">
        <f>VLOOKUP(P47,'Ratio 1'!A44:B500,2)</f>
        <v>29.9</v>
      </c>
      <c r="R47" s="13">
        <f t="shared" si="11"/>
        <v>23.370249672167333</v>
      </c>
      <c r="S47" s="4"/>
      <c r="T47" s="2">
        <f t="shared" si="12"/>
        <v>26.460000000000004</v>
      </c>
      <c r="Z47" s="152">
        <f>Z46+1</f>
        <v>43498</v>
      </c>
    </row>
    <row r="48" spans="1:26" x14ac:dyDescent="0.25">
      <c r="A48" s="12">
        <f t="shared" si="13"/>
        <v>3</v>
      </c>
      <c r="B48" s="14">
        <v>56.2</v>
      </c>
      <c r="C48" s="14">
        <v>35.6</v>
      </c>
      <c r="D48" s="14">
        <f t="shared" si="14"/>
        <v>20.6</v>
      </c>
      <c r="E48" s="16">
        <v>140</v>
      </c>
      <c r="F48" s="17">
        <v>4.0629999999999997</v>
      </c>
      <c r="G48" s="14">
        <v>56</v>
      </c>
      <c r="H48" s="14">
        <v>36</v>
      </c>
      <c r="I48" s="14">
        <f t="shared" si="15"/>
        <v>20</v>
      </c>
      <c r="J48" s="16">
        <v>33</v>
      </c>
      <c r="K48" s="14">
        <v>55.3</v>
      </c>
      <c r="L48" s="14">
        <v>36.200000000000003</v>
      </c>
      <c r="M48" s="14">
        <f t="shared" si="16"/>
        <v>19.099999999999994</v>
      </c>
      <c r="N48" s="16">
        <v>54</v>
      </c>
      <c r="O48" s="16">
        <f t="shared" si="10"/>
        <v>231.06299999999999</v>
      </c>
      <c r="P48" s="14">
        <v>56.4</v>
      </c>
      <c r="Q48" s="13">
        <f>VLOOKUP(P48,'Ratio 1'!A45:B501,2)</f>
        <v>29.9</v>
      </c>
      <c r="R48" s="13">
        <f t="shared" si="11"/>
        <v>23.370249672167333</v>
      </c>
      <c r="S48" s="4"/>
      <c r="T48" s="2">
        <f t="shared" si="12"/>
        <v>26.860000000000003</v>
      </c>
      <c r="Z48" s="152">
        <f t="shared" ref="Z48:Z73" si="17">Z47+1</f>
        <v>43499</v>
      </c>
    </row>
    <row r="49" spans="1:26" x14ac:dyDescent="0.25">
      <c r="A49" s="12">
        <f t="shared" si="13"/>
        <v>4</v>
      </c>
      <c r="B49" s="14">
        <v>56.2</v>
      </c>
      <c r="C49" s="14">
        <v>35.6</v>
      </c>
      <c r="D49" s="14">
        <f t="shared" si="14"/>
        <v>20.6</v>
      </c>
      <c r="E49" s="16">
        <v>136</v>
      </c>
      <c r="F49" s="17">
        <v>4.0629999999999997</v>
      </c>
      <c r="G49" s="14">
        <v>56</v>
      </c>
      <c r="H49" s="14">
        <v>36</v>
      </c>
      <c r="I49" s="14">
        <f t="shared" si="15"/>
        <v>20</v>
      </c>
      <c r="J49" s="16">
        <v>33</v>
      </c>
      <c r="K49" s="14">
        <v>55.1</v>
      </c>
      <c r="L49" s="14">
        <v>36.200000000000003</v>
      </c>
      <c r="M49" s="14">
        <f t="shared" si="16"/>
        <v>18.899999999999999</v>
      </c>
      <c r="N49" s="16">
        <v>63</v>
      </c>
      <c r="O49" s="16">
        <f t="shared" si="10"/>
        <v>236.06299999999999</v>
      </c>
      <c r="P49" s="14">
        <v>56.1</v>
      </c>
      <c r="Q49" s="13">
        <f>VLOOKUP(P49,'Ratio 1'!A46:B502,2)</f>
        <v>30.6</v>
      </c>
      <c r="R49" s="13">
        <f t="shared" si="11"/>
        <v>26.687790971054337</v>
      </c>
      <c r="S49" s="4"/>
      <c r="T49" s="2">
        <f t="shared" si="12"/>
        <v>26.664000000000001</v>
      </c>
      <c r="Z49" s="152">
        <f t="shared" si="17"/>
        <v>43500</v>
      </c>
    </row>
    <row r="50" spans="1:26" x14ac:dyDescent="0.25">
      <c r="A50" s="12">
        <f t="shared" si="13"/>
        <v>5</v>
      </c>
      <c r="B50" s="14">
        <v>56.3</v>
      </c>
      <c r="C50" s="14">
        <v>35.299999999999997</v>
      </c>
      <c r="D50" s="14">
        <f t="shared" si="14"/>
        <v>21</v>
      </c>
      <c r="E50" s="16">
        <v>108</v>
      </c>
      <c r="F50" s="17">
        <v>3.9119999999999999</v>
      </c>
      <c r="G50" s="14">
        <v>56.1</v>
      </c>
      <c r="H50" s="14">
        <v>35.799999999999997</v>
      </c>
      <c r="I50" s="14">
        <f t="shared" si="15"/>
        <v>20.300000000000004</v>
      </c>
      <c r="J50" s="16">
        <v>33</v>
      </c>
      <c r="K50" s="14">
        <v>54.8</v>
      </c>
      <c r="L50" s="14">
        <v>36</v>
      </c>
      <c r="M50" s="14">
        <f t="shared" si="16"/>
        <v>18.799999999999997</v>
      </c>
      <c r="N50" s="16">
        <v>90</v>
      </c>
      <c r="O50" s="16">
        <f t="shared" si="10"/>
        <v>234.91200000000001</v>
      </c>
      <c r="P50" s="14">
        <v>56</v>
      </c>
      <c r="Q50" s="13">
        <f>VLOOKUP(P50,'Ratio 1'!A47:B503,2)</f>
        <v>30.8</v>
      </c>
      <c r="R50" s="13">
        <f t="shared" si="11"/>
        <v>38.312219043727012</v>
      </c>
      <c r="S50" s="4"/>
      <c r="T50" s="2">
        <f t="shared" si="12"/>
        <v>25.592000000000006</v>
      </c>
      <c r="Z50" s="152">
        <f t="shared" si="17"/>
        <v>43501</v>
      </c>
    </row>
    <row r="51" spans="1:26" x14ac:dyDescent="0.25">
      <c r="A51" s="12">
        <f t="shared" si="13"/>
        <v>6</v>
      </c>
      <c r="B51" s="14">
        <v>56.2</v>
      </c>
      <c r="C51" s="14">
        <v>35.9</v>
      </c>
      <c r="D51" s="14">
        <f t="shared" si="14"/>
        <v>20.300000000000004</v>
      </c>
      <c r="E51" s="16">
        <v>110</v>
      </c>
      <c r="F51" s="17">
        <v>3.7629999999999999</v>
      </c>
      <c r="G51" s="14">
        <v>55.8</v>
      </c>
      <c r="H51" s="14">
        <v>36.5</v>
      </c>
      <c r="I51" s="14">
        <f t="shared" si="15"/>
        <v>19.299999999999997</v>
      </c>
      <c r="J51" s="16">
        <v>32</v>
      </c>
      <c r="K51" s="14">
        <v>54.6</v>
      </c>
      <c r="L51" s="14">
        <v>36.700000000000003</v>
      </c>
      <c r="M51" s="14">
        <f t="shared" si="16"/>
        <v>17.899999999999999</v>
      </c>
      <c r="N51" s="16">
        <v>107</v>
      </c>
      <c r="O51" s="16">
        <f t="shared" si="10"/>
        <v>252.76300000000001</v>
      </c>
      <c r="P51" s="14">
        <v>55.9</v>
      </c>
      <c r="Q51" s="13">
        <f>VLOOKUP(P51,'Ratio 1'!A48:B504,2)</f>
        <v>30.8</v>
      </c>
      <c r="R51" s="13">
        <f t="shared" si="11"/>
        <v>42.332145132001116</v>
      </c>
      <c r="S51" s="4"/>
      <c r="T51" s="2">
        <f t="shared" si="12"/>
        <v>24.689999999999998</v>
      </c>
      <c r="Z51" s="152">
        <f t="shared" si="17"/>
        <v>43502</v>
      </c>
    </row>
    <row r="52" spans="1:26" x14ac:dyDescent="0.25">
      <c r="A52" s="12">
        <f t="shared" si="13"/>
        <v>7</v>
      </c>
      <c r="B52" s="14">
        <v>55.9</v>
      </c>
      <c r="C52" s="14">
        <v>35.9</v>
      </c>
      <c r="D52" s="14">
        <f t="shared" si="14"/>
        <v>20</v>
      </c>
      <c r="E52" s="16">
        <v>112</v>
      </c>
      <c r="F52" s="17">
        <v>3.3980000000000001</v>
      </c>
      <c r="G52" s="14">
        <v>55.6</v>
      </c>
      <c r="H52" s="14">
        <v>36.5</v>
      </c>
      <c r="I52" s="14">
        <f t="shared" si="15"/>
        <v>19.100000000000001</v>
      </c>
      <c r="J52" s="16">
        <v>32</v>
      </c>
      <c r="K52" s="14">
        <v>54.4</v>
      </c>
      <c r="L52" s="14">
        <v>36.700000000000003</v>
      </c>
      <c r="M52" s="14">
        <f t="shared" si="16"/>
        <v>17.699999999999996</v>
      </c>
      <c r="N52" s="16">
        <v>109</v>
      </c>
      <c r="O52" s="16">
        <f t="shared" si="10"/>
        <v>256.39800000000002</v>
      </c>
      <c r="P52" s="14">
        <v>55.7</v>
      </c>
      <c r="Q52" s="13">
        <f>VLOOKUP(P52,'Ratio 1'!A49:B505,2)</f>
        <v>31.3</v>
      </c>
      <c r="R52" s="13">
        <f t="shared" si="11"/>
        <v>42.512032075133192</v>
      </c>
      <c r="S52" s="4"/>
      <c r="T52" s="2">
        <f t="shared" si="12"/>
        <v>24.588000000000001</v>
      </c>
      <c r="Z52" s="152">
        <f t="shared" si="17"/>
        <v>43503</v>
      </c>
    </row>
    <row r="53" spans="1:26" x14ac:dyDescent="0.25">
      <c r="A53" s="12">
        <f t="shared" si="13"/>
        <v>8</v>
      </c>
      <c r="B53" s="14">
        <v>55.6</v>
      </c>
      <c r="C53" s="14">
        <v>36</v>
      </c>
      <c r="D53" s="14">
        <f t="shared" si="14"/>
        <v>19.600000000000001</v>
      </c>
      <c r="E53" s="16">
        <v>114</v>
      </c>
      <c r="F53" s="17">
        <v>3.0459999999999998</v>
      </c>
      <c r="G53" s="14">
        <v>55.5</v>
      </c>
      <c r="H53" s="14">
        <v>36.6</v>
      </c>
      <c r="I53" s="14">
        <f t="shared" si="15"/>
        <v>18.899999999999999</v>
      </c>
      <c r="J53" s="16">
        <v>32</v>
      </c>
      <c r="K53" s="14">
        <v>54</v>
      </c>
      <c r="L53" s="14">
        <v>36.799999999999997</v>
      </c>
      <c r="M53" s="14">
        <f t="shared" si="16"/>
        <v>17.200000000000003</v>
      </c>
      <c r="N53" s="16">
        <v>116</v>
      </c>
      <c r="O53" s="16">
        <f t="shared" si="10"/>
        <v>265.04599999999999</v>
      </c>
      <c r="P53" s="14">
        <v>55.5</v>
      </c>
      <c r="Q53" s="13">
        <f>VLOOKUP(P53,'Ratio 1'!A50:B506,2)</f>
        <v>31.8</v>
      </c>
      <c r="R53" s="13">
        <f t="shared" si="11"/>
        <v>43.765987790798576</v>
      </c>
      <c r="S53" s="4"/>
      <c r="T53" s="2">
        <f t="shared" si="12"/>
        <v>24.485999999999997</v>
      </c>
      <c r="Z53" s="152">
        <f t="shared" si="17"/>
        <v>43504</v>
      </c>
    </row>
    <row r="54" spans="1:26" x14ac:dyDescent="0.25">
      <c r="A54" s="12">
        <f t="shared" si="13"/>
        <v>9</v>
      </c>
      <c r="B54" s="14">
        <v>55.1</v>
      </c>
      <c r="C54" s="14">
        <v>35.9</v>
      </c>
      <c r="D54" s="14">
        <f t="shared" si="14"/>
        <v>19.200000000000003</v>
      </c>
      <c r="E54" s="16">
        <v>140</v>
      </c>
      <c r="F54" s="17">
        <v>2.641</v>
      </c>
      <c r="G54" s="14">
        <v>55.4</v>
      </c>
      <c r="H54" s="14">
        <v>36.6</v>
      </c>
      <c r="I54" s="14">
        <f t="shared" si="15"/>
        <v>18.799999999999997</v>
      </c>
      <c r="J54" s="16">
        <v>32</v>
      </c>
      <c r="K54" s="14">
        <v>54</v>
      </c>
      <c r="L54" s="14">
        <v>36.700000000000003</v>
      </c>
      <c r="M54" s="14">
        <f t="shared" si="16"/>
        <v>17.299999999999997</v>
      </c>
      <c r="N54" s="16">
        <v>92</v>
      </c>
      <c r="O54" s="16">
        <f t="shared" si="10"/>
        <v>266.64099999999996</v>
      </c>
      <c r="P54" s="14">
        <v>55.3</v>
      </c>
      <c r="Q54" s="13">
        <f>VLOOKUP(P54,'Ratio 1'!A51:B507,2)</f>
        <v>32.299999999999997</v>
      </c>
      <c r="R54" s="13">
        <f t="shared" si="11"/>
        <v>34.503320944640926</v>
      </c>
      <c r="S54" s="4"/>
      <c r="T54" s="2">
        <f t="shared" si="12"/>
        <v>25.66</v>
      </c>
      <c r="Z54" s="152">
        <f t="shared" si="17"/>
        <v>43505</v>
      </c>
    </row>
    <row r="55" spans="1:26" x14ac:dyDescent="0.25">
      <c r="A55" s="12">
        <f t="shared" si="13"/>
        <v>10</v>
      </c>
      <c r="B55" s="14">
        <v>54.9</v>
      </c>
      <c r="C55" s="14">
        <v>35.6</v>
      </c>
      <c r="D55" s="14">
        <f t="shared" si="14"/>
        <v>19.299999999999997</v>
      </c>
      <c r="E55" s="16">
        <v>147</v>
      </c>
      <c r="F55" s="17">
        <v>2.641</v>
      </c>
      <c r="G55" s="14">
        <v>55</v>
      </c>
      <c r="H55" s="14">
        <v>36.4</v>
      </c>
      <c r="I55" s="14">
        <f t="shared" si="15"/>
        <v>18.600000000000001</v>
      </c>
      <c r="J55" s="16">
        <v>32</v>
      </c>
      <c r="K55" s="14">
        <v>54</v>
      </c>
      <c r="L55" s="14">
        <v>36.4</v>
      </c>
      <c r="M55" s="14">
        <f t="shared" si="16"/>
        <v>17.600000000000001</v>
      </c>
      <c r="N55" s="16">
        <v>84</v>
      </c>
      <c r="O55" s="16">
        <f t="shared" si="10"/>
        <v>265.64099999999996</v>
      </c>
      <c r="P55" s="14">
        <v>55</v>
      </c>
      <c r="Q55" s="13">
        <f>VLOOKUP(P55,'Ratio 1'!A52:B508,2)</f>
        <v>33</v>
      </c>
      <c r="R55" s="13">
        <f t="shared" si="11"/>
        <v>31.621624673901998</v>
      </c>
      <c r="S55" s="4"/>
      <c r="T55" s="2">
        <f t="shared" si="12"/>
        <v>25.803000000000001</v>
      </c>
      <c r="Z55" s="152">
        <f t="shared" si="17"/>
        <v>43506</v>
      </c>
    </row>
    <row r="56" spans="1:26" x14ac:dyDescent="0.25">
      <c r="A56" s="12">
        <f t="shared" si="13"/>
        <v>11</v>
      </c>
      <c r="B56" s="14">
        <v>54.7</v>
      </c>
      <c r="C56" s="14">
        <v>35.5</v>
      </c>
      <c r="D56" s="14">
        <f t="shared" si="14"/>
        <v>19.200000000000003</v>
      </c>
      <c r="E56" s="16">
        <v>148</v>
      </c>
      <c r="F56" s="17">
        <v>2.2549999999999999</v>
      </c>
      <c r="G56" s="14">
        <v>54.8</v>
      </c>
      <c r="H56" s="14">
        <v>36.200000000000003</v>
      </c>
      <c r="I56" s="14">
        <f t="shared" si="15"/>
        <v>18.599999999999994</v>
      </c>
      <c r="J56" s="16">
        <v>32</v>
      </c>
      <c r="K56" s="14">
        <v>53.8</v>
      </c>
      <c r="L56" s="14">
        <v>36.299999999999997</v>
      </c>
      <c r="M56" s="14">
        <f t="shared" si="16"/>
        <v>17.5</v>
      </c>
      <c r="N56" s="16">
        <v>84</v>
      </c>
      <c r="O56" s="16">
        <f t="shared" si="10"/>
        <v>266.255</v>
      </c>
      <c r="P56" s="14">
        <v>54.9</v>
      </c>
      <c r="Q56" s="13">
        <f>VLOOKUP(P56,'Ratio 1'!A53:B509,2)</f>
        <v>33</v>
      </c>
      <c r="R56" s="13">
        <f t="shared" si="11"/>
        <v>31.548703310735949</v>
      </c>
      <c r="S56" s="4"/>
      <c r="T56" s="2">
        <f t="shared" si="12"/>
        <v>25.851999999999997</v>
      </c>
      <c r="Z56" s="152">
        <f t="shared" si="17"/>
        <v>43507</v>
      </c>
    </row>
    <row r="57" spans="1:26" x14ac:dyDescent="0.25">
      <c r="A57" s="12">
        <f t="shared" si="13"/>
        <v>12</v>
      </c>
      <c r="B57" s="14">
        <v>54.6</v>
      </c>
      <c r="C57" s="14">
        <v>35.4</v>
      </c>
      <c r="D57" s="14">
        <f t="shared" si="14"/>
        <v>19.200000000000003</v>
      </c>
      <c r="E57" s="16">
        <v>149</v>
      </c>
      <c r="F57" s="17">
        <v>2.0099999999999998</v>
      </c>
      <c r="G57" s="14">
        <v>54.7</v>
      </c>
      <c r="H57" s="14">
        <v>36.200000000000003</v>
      </c>
      <c r="I57" s="14">
        <f t="shared" si="15"/>
        <v>18.5</v>
      </c>
      <c r="J57" s="16">
        <v>32</v>
      </c>
      <c r="K57" s="14">
        <v>53.7</v>
      </c>
      <c r="L57" s="14">
        <v>36.299999999999997</v>
      </c>
      <c r="M57" s="14">
        <f t="shared" si="16"/>
        <v>17.400000000000006</v>
      </c>
      <c r="N57" s="16">
        <v>84</v>
      </c>
      <c r="O57" s="16">
        <f t="shared" si="10"/>
        <v>267.01</v>
      </c>
      <c r="P57" s="14">
        <v>54.8</v>
      </c>
      <c r="Q57" s="13">
        <f>VLOOKUP(P57,'Ratio 1'!A54:B510,2)</f>
        <v>33.1</v>
      </c>
      <c r="R57" s="13">
        <f t="shared" si="11"/>
        <v>31.459495899029999</v>
      </c>
      <c r="S57" s="4"/>
      <c r="T57" s="2">
        <f t="shared" si="12"/>
        <v>25.801000000000002</v>
      </c>
      <c r="Z57" s="152">
        <f t="shared" si="17"/>
        <v>43508</v>
      </c>
    </row>
    <row r="58" spans="1:26" x14ac:dyDescent="0.25">
      <c r="A58" s="12">
        <f t="shared" si="13"/>
        <v>13</v>
      </c>
      <c r="B58" s="14">
        <v>54.5</v>
      </c>
      <c r="C58" s="14">
        <v>35.299999999999997</v>
      </c>
      <c r="D58" s="14">
        <f t="shared" si="14"/>
        <v>19.200000000000003</v>
      </c>
      <c r="E58" s="16">
        <v>144</v>
      </c>
      <c r="F58" s="17">
        <v>2.0099999999999998</v>
      </c>
      <c r="G58" s="14">
        <v>54.5</v>
      </c>
      <c r="H58" s="14">
        <v>36</v>
      </c>
      <c r="I58" s="14">
        <f t="shared" si="15"/>
        <v>18.5</v>
      </c>
      <c r="J58" s="16">
        <v>32</v>
      </c>
      <c r="K58" s="14">
        <v>53.7</v>
      </c>
      <c r="L58" s="14">
        <v>36.1</v>
      </c>
      <c r="M58" s="14">
        <f t="shared" si="16"/>
        <v>17.600000000000001</v>
      </c>
      <c r="N58" s="16">
        <v>91</v>
      </c>
      <c r="O58" s="16">
        <f t="shared" si="10"/>
        <v>269.01</v>
      </c>
      <c r="P58" s="14">
        <v>54.8</v>
      </c>
      <c r="Q58" s="13">
        <f>VLOOKUP(P58,'Ratio 1'!A55:B511,2)</f>
        <v>33.1</v>
      </c>
      <c r="R58" s="13">
        <f t="shared" si="11"/>
        <v>33.827738745771534</v>
      </c>
      <c r="S58" s="4"/>
      <c r="T58" s="2">
        <f t="shared" si="12"/>
        <v>25.555999999999997</v>
      </c>
      <c r="Z58" s="152">
        <f t="shared" si="17"/>
        <v>43509</v>
      </c>
    </row>
    <row r="59" spans="1:26" x14ac:dyDescent="0.25">
      <c r="A59" s="12">
        <f t="shared" si="13"/>
        <v>14</v>
      </c>
      <c r="B59" s="14">
        <v>54.4</v>
      </c>
      <c r="C59" s="14">
        <v>35.5</v>
      </c>
      <c r="D59" s="14">
        <f t="shared" si="14"/>
        <v>18.899999999999999</v>
      </c>
      <c r="E59" s="16">
        <v>148</v>
      </c>
      <c r="F59" s="17">
        <v>2.0099999999999998</v>
      </c>
      <c r="G59" s="14">
        <v>54.5</v>
      </c>
      <c r="H59" s="14">
        <v>36</v>
      </c>
      <c r="I59" s="14">
        <f t="shared" si="15"/>
        <v>18.5</v>
      </c>
      <c r="J59" s="16">
        <v>32</v>
      </c>
      <c r="K59" s="14">
        <v>53.7</v>
      </c>
      <c r="L59" s="14">
        <v>36.200000000000003</v>
      </c>
      <c r="M59" s="14">
        <f t="shared" si="16"/>
        <v>17.5</v>
      </c>
      <c r="N59" s="16">
        <v>88</v>
      </c>
      <c r="O59" s="16">
        <f t="shared" si="10"/>
        <v>270.01</v>
      </c>
      <c r="P59" s="14">
        <v>54.7</v>
      </c>
      <c r="Q59" s="13">
        <f>VLOOKUP(P59,'Ratio 1'!A56:B512,2)</f>
        <v>33.299999999999997</v>
      </c>
      <c r="R59" s="13">
        <f t="shared" si="11"/>
        <v>32.591385504240584</v>
      </c>
      <c r="S59" s="4"/>
      <c r="T59" s="2">
        <f t="shared" si="12"/>
        <v>25.752000000000002</v>
      </c>
      <c r="Z59" s="152">
        <f t="shared" si="17"/>
        <v>43510</v>
      </c>
    </row>
    <row r="60" spans="1:26" x14ac:dyDescent="0.25">
      <c r="A60" s="12">
        <f t="shared" si="13"/>
        <v>15</v>
      </c>
      <c r="B60" s="14">
        <v>54.3</v>
      </c>
      <c r="C60" s="14">
        <v>35.9</v>
      </c>
      <c r="D60" s="14">
        <f t="shared" si="14"/>
        <v>18.399999999999999</v>
      </c>
      <c r="E60" s="16">
        <v>150</v>
      </c>
      <c r="F60" s="17">
        <v>3.5470000000000002</v>
      </c>
      <c r="G60" s="14">
        <v>54.5</v>
      </c>
      <c r="H60" s="14">
        <v>36.5</v>
      </c>
      <c r="I60" s="14">
        <f t="shared" si="15"/>
        <v>18</v>
      </c>
      <c r="J60" s="16">
        <v>68</v>
      </c>
      <c r="K60" s="14">
        <v>53.8</v>
      </c>
      <c r="L60" s="14">
        <v>36.6</v>
      </c>
      <c r="M60" s="14">
        <f t="shared" si="16"/>
        <v>17.199999999999996</v>
      </c>
      <c r="N60" s="16">
        <v>49</v>
      </c>
      <c r="O60" s="16">
        <f t="shared" si="10"/>
        <v>270.54700000000003</v>
      </c>
      <c r="P60" s="14">
        <v>54.6</v>
      </c>
      <c r="Q60" s="13">
        <f>VLOOKUP(P60,'Ratio 1'!A57:B513,2)</f>
        <v>33.5</v>
      </c>
      <c r="R60" s="13">
        <f t="shared" si="11"/>
        <v>18.111455680528703</v>
      </c>
      <c r="S60" s="4"/>
      <c r="T60" s="2">
        <f t="shared" si="12"/>
        <v>25.35</v>
      </c>
      <c r="Z60" s="152">
        <f t="shared" si="17"/>
        <v>43511</v>
      </c>
    </row>
    <row r="61" spans="1:26" x14ac:dyDescent="0.25">
      <c r="A61" s="12">
        <f t="shared" si="13"/>
        <v>16</v>
      </c>
      <c r="B61" s="14">
        <v>54.6</v>
      </c>
      <c r="C61" s="14">
        <v>35.6</v>
      </c>
      <c r="D61" s="14">
        <f t="shared" si="14"/>
        <v>19</v>
      </c>
      <c r="E61" s="16">
        <v>150</v>
      </c>
      <c r="F61" s="17">
        <v>4.0199999999999996</v>
      </c>
      <c r="G61" s="14">
        <v>54.7</v>
      </c>
      <c r="H61" s="14">
        <v>36.299999999999997</v>
      </c>
      <c r="I61" s="14">
        <f t="shared" si="15"/>
        <v>18.400000000000006</v>
      </c>
      <c r="J61" s="16">
        <v>68</v>
      </c>
      <c r="K61" s="14">
        <v>54</v>
      </c>
      <c r="L61" s="14">
        <v>36.4</v>
      </c>
      <c r="M61" s="14">
        <f t="shared" si="16"/>
        <v>17.600000000000001</v>
      </c>
      <c r="N61" s="16">
        <v>37</v>
      </c>
      <c r="O61" s="16">
        <f t="shared" si="10"/>
        <v>259.02</v>
      </c>
      <c r="P61" s="14">
        <v>54.9</v>
      </c>
      <c r="Q61" s="13">
        <f>VLOOKUP(P61,'Ratio 1'!A58:B514,2)</f>
        <v>33</v>
      </c>
      <c r="R61" s="13">
        <f t="shared" si="11"/>
        <v>14.284611226932284</v>
      </c>
      <c r="S61" s="4"/>
      <c r="T61" s="2">
        <f t="shared" si="12"/>
        <v>25.750000000000007</v>
      </c>
      <c r="Z61" s="152">
        <f t="shared" si="17"/>
        <v>43512</v>
      </c>
    </row>
    <row r="62" spans="1:26" x14ac:dyDescent="0.25">
      <c r="A62" s="12">
        <f t="shared" si="13"/>
        <v>17</v>
      </c>
      <c r="B62" s="14">
        <v>55.1</v>
      </c>
      <c r="C62" s="14">
        <v>35.5</v>
      </c>
      <c r="D62" s="14">
        <f t="shared" si="14"/>
        <v>19.600000000000001</v>
      </c>
      <c r="E62" s="16">
        <v>144</v>
      </c>
      <c r="F62" s="17">
        <v>5.282</v>
      </c>
      <c r="G62" s="14">
        <v>55</v>
      </c>
      <c r="H62" s="14">
        <v>36</v>
      </c>
      <c r="I62" s="14">
        <f t="shared" si="15"/>
        <v>19</v>
      </c>
      <c r="J62" s="16">
        <v>70</v>
      </c>
      <c r="K62" s="14">
        <v>54.4</v>
      </c>
      <c r="L62" s="14">
        <v>36.200000000000003</v>
      </c>
      <c r="M62" s="14">
        <f t="shared" si="16"/>
        <v>18.199999999999996</v>
      </c>
      <c r="N62" s="16">
        <v>36</v>
      </c>
      <c r="O62" s="16">
        <f t="shared" si="10"/>
        <v>255.28200000000001</v>
      </c>
      <c r="P62" s="14">
        <v>55.3</v>
      </c>
      <c r="Q62" s="13">
        <f>VLOOKUP(P62,'Ratio 1'!A59:B515,2)</f>
        <v>32.299999999999997</v>
      </c>
      <c r="R62" s="13">
        <f t="shared" si="11"/>
        <v>14.102051848543962</v>
      </c>
      <c r="S62" s="4"/>
      <c r="T62" s="2">
        <f t="shared" si="12"/>
        <v>26.055999999999997</v>
      </c>
      <c r="Z62" s="152">
        <f t="shared" si="17"/>
        <v>43513</v>
      </c>
    </row>
    <row r="63" spans="1:26" x14ac:dyDescent="0.25">
      <c r="A63" s="12">
        <f t="shared" si="13"/>
        <v>18</v>
      </c>
      <c r="B63" s="14">
        <v>55.5</v>
      </c>
      <c r="C63" s="14">
        <v>35.4</v>
      </c>
      <c r="D63" s="14">
        <f t="shared" si="14"/>
        <v>20.100000000000001</v>
      </c>
      <c r="E63" s="16">
        <v>142</v>
      </c>
      <c r="F63" s="17">
        <v>6.3710000000000004</v>
      </c>
      <c r="G63" s="14">
        <v>55.5</v>
      </c>
      <c r="H63" s="14">
        <v>36.1</v>
      </c>
      <c r="I63" s="14">
        <f t="shared" si="15"/>
        <v>19.399999999999999</v>
      </c>
      <c r="J63" s="16">
        <v>70</v>
      </c>
      <c r="K63" s="14">
        <v>54.7</v>
      </c>
      <c r="L63" s="14">
        <v>36.200000000000003</v>
      </c>
      <c r="M63" s="14">
        <f t="shared" si="16"/>
        <v>18.5</v>
      </c>
      <c r="N63" s="16">
        <v>36</v>
      </c>
      <c r="O63" s="16">
        <f t="shared" si="10"/>
        <v>254.37100000000001</v>
      </c>
      <c r="P63" s="14">
        <v>55.6</v>
      </c>
      <c r="Q63" s="13">
        <f>VLOOKUP(P63,'Ratio 1'!A60:B516,2)</f>
        <v>31.6</v>
      </c>
      <c r="R63" s="13">
        <f t="shared" si="11"/>
        <v>14.152556698680275</v>
      </c>
      <c r="S63" s="4"/>
      <c r="T63" s="2">
        <f t="shared" si="12"/>
        <v>26.357999999999997</v>
      </c>
      <c r="Z63" s="152">
        <f t="shared" si="17"/>
        <v>43514</v>
      </c>
    </row>
    <row r="64" spans="1:26" x14ac:dyDescent="0.25">
      <c r="A64" s="12">
        <f t="shared" si="13"/>
        <v>19</v>
      </c>
      <c r="B64" s="14">
        <v>56</v>
      </c>
      <c r="C64" s="14">
        <v>35.6</v>
      </c>
      <c r="D64" s="14">
        <f t="shared" si="14"/>
        <v>20.399999999999999</v>
      </c>
      <c r="E64" s="16">
        <v>141</v>
      </c>
      <c r="F64" s="17">
        <v>7.8239999999999998</v>
      </c>
      <c r="G64" s="14">
        <v>56</v>
      </c>
      <c r="H64" s="14">
        <v>36.4</v>
      </c>
      <c r="I64" s="14">
        <f t="shared" si="15"/>
        <v>19.600000000000001</v>
      </c>
      <c r="J64" s="16">
        <v>71</v>
      </c>
      <c r="K64" s="14">
        <v>55.3</v>
      </c>
      <c r="L64" s="14">
        <v>36.4</v>
      </c>
      <c r="M64" s="14">
        <f t="shared" si="16"/>
        <v>18.899999999999999</v>
      </c>
      <c r="N64" s="16">
        <v>40</v>
      </c>
      <c r="O64" s="16">
        <f t="shared" si="10"/>
        <v>259.82400000000001</v>
      </c>
      <c r="P64" s="14">
        <v>56.1</v>
      </c>
      <c r="Q64" s="13">
        <f>VLOOKUP(P64,'Ratio 1'!A61:B517,2)</f>
        <v>30.6</v>
      </c>
      <c r="R64" s="13">
        <f t="shared" si="11"/>
        <v>15.395036640187204</v>
      </c>
      <c r="S64" s="4"/>
      <c r="T64" s="2">
        <f t="shared" si="12"/>
        <v>26.509</v>
      </c>
      <c r="Z64" s="152">
        <f t="shared" si="17"/>
        <v>43515</v>
      </c>
    </row>
    <row r="65" spans="1:36" x14ac:dyDescent="0.25">
      <c r="A65" s="12">
        <f t="shared" si="13"/>
        <v>20</v>
      </c>
      <c r="B65" s="14">
        <v>56.5</v>
      </c>
      <c r="C65" s="14">
        <v>36.5</v>
      </c>
      <c r="D65" s="14">
        <f t="shared" si="14"/>
        <v>20</v>
      </c>
      <c r="E65" s="16">
        <v>142</v>
      </c>
      <c r="F65" s="17">
        <v>8.7430000000000003</v>
      </c>
      <c r="G65" s="14">
        <v>56.3</v>
      </c>
      <c r="H65" s="14">
        <v>37.6</v>
      </c>
      <c r="I65" s="14">
        <f t="shared" si="15"/>
        <v>18.699999999999996</v>
      </c>
      <c r="J65" s="16">
        <v>105</v>
      </c>
      <c r="K65" s="14">
        <v>55.6</v>
      </c>
      <c r="L65" s="14">
        <v>37.5</v>
      </c>
      <c r="M65" s="14">
        <f t="shared" si="16"/>
        <v>18.100000000000001</v>
      </c>
      <c r="N65" s="16">
        <v>26</v>
      </c>
      <c r="O65" s="16">
        <f t="shared" si="10"/>
        <v>281.74299999999999</v>
      </c>
      <c r="P65" s="14">
        <v>56.5</v>
      </c>
      <c r="Q65" s="13">
        <f>VLOOKUP(P65,'Ratio 1'!A62:B518,2)</f>
        <v>29.7</v>
      </c>
      <c r="R65" s="13">
        <f t="shared" si="11"/>
        <v>9.228268315450606</v>
      </c>
      <c r="S65" s="4"/>
      <c r="T65" s="2">
        <f t="shared" si="12"/>
        <v>25.657999999999994</v>
      </c>
      <c r="Z65" s="152">
        <f t="shared" si="17"/>
        <v>43516</v>
      </c>
    </row>
    <row r="66" spans="1:36" x14ac:dyDescent="0.25">
      <c r="A66" s="12">
        <f t="shared" si="13"/>
        <v>21</v>
      </c>
      <c r="B66" s="14">
        <v>56.8</v>
      </c>
      <c r="C66" s="14">
        <v>36.799999999999997</v>
      </c>
      <c r="D66" s="14">
        <f t="shared" si="14"/>
        <v>20</v>
      </c>
      <c r="E66" s="16">
        <v>143</v>
      </c>
      <c r="F66" s="17">
        <v>10.346</v>
      </c>
      <c r="G66" s="14">
        <v>56.8</v>
      </c>
      <c r="H66" s="14">
        <v>37.700000000000003</v>
      </c>
      <c r="I66" s="14">
        <f t="shared" si="15"/>
        <v>19.099999999999994</v>
      </c>
      <c r="J66" s="16">
        <v>107</v>
      </c>
      <c r="K66" s="14">
        <v>56</v>
      </c>
      <c r="L66" s="14">
        <v>37.799999999999997</v>
      </c>
      <c r="M66" s="14">
        <f t="shared" si="16"/>
        <v>18.200000000000003</v>
      </c>
      <c r="N66" s="16">
        <v>26</v>
      </c>
      <c r="O66" s="16">
        <f t="shared" si="10"/>
        <v>286.346</v>
      </c>
      <c r="P66" s="14">
        <v>56.9</v>
      </c>
      <c r="Q66" s="13">
        <f>VLOOKUP(P66,'Ratio 1'!A63:B519,2)</f>
        <v>28.7</v>
      </c>
      <c r="R66" s="13">
        <f t="shared" si="11"/>
        <v>9.0799242874005586</v>
      </c>
      <c r="S66" s="4"/>
      <c r="T66" s="2">
        <f t="shared" si="12"/>
        <v>26.106999999999992</v>
      </c>
      <c r="Z66" s="152">
        <f t="shared" si="17"/>
        <v>43517</v>
      </c>
    </row>
    <row r="67" spans="1:36" x14ac:dyDescent="0.25">
      <c r="A67" s="12">
        <f t="shared" si="13"/>
        <v>22</v>
      </c>
      <c r="B67" s="14">
        <v>57.4</v>
      </c>
      <c r="C67" s="14">
        <v>37.200000000000003</v>
      </c>
      <c r="D67" s="14">
        <f t="shared" si="14"/>
        <v>20.199999999999996</v>
      </c>
      <c r="E67" s="16">
        <v>142</v>
      </c>
      <c r="F67" s="17">
        <v>12.036</v>
      </c>
      <c r="G67" s="14">
        <v>57.5</v>
      </c>
      <c r="H67" s="14">
        <v>38</v>
      </c>
      <c r="I67" s="14">
        <f t="shared" si="15"/>
        <v>19.5</v>
      </c>
      <c r="J67" s="16">
        <v>135</v>
      </c>
      <c r="K67" s="14">
        <v>56.5</v>
      </c>
      <c r="L67" s="14">
        <v>38</v>
      </c>
      <c r="M67" s="14">
        <f t="shared" si="16"/>
        <v>18.5</v>
      </c>
      <c r="N67" s="16">
        <v>8</v>
      </c>
      <c r="O67" s="16">
        <f t="shared" si="10"/>
        <v>297.036</v>
      </c>
      <c r="P67" s="14">
        <v>57.4</v>
      </c>
      <c r="Q67" s="13">
        <f>VLOOKUP(P67,'Ratio 1'!A64:B520,2)</f>
        <v>27.8</v>
      </c>
      <c r="R67" s="13">
        <f t="shared" si="11"/>
        <v>2.6932762358771329</v>
      </c>
      <c r="S67" s="4"/>
      <c r="T67" s="2">
        <f t="shared" si="12"/>
        <v>26.457999999999998</v>
      </c>
      <c r="Z67" s="152">
        <f t="shared" si="17"/>
        <v>43518</v>
      </c>
    </row>
    <row r="68" spans="1:36" x14ac:dyDescent="0.25">
      <c r="A68" s="12">
        <f t="shared" si="13"/>
        <v>23</v>
      </c>
      <c r="B68" s="14">
        <v>57.6</v>
      </c>
      <c r="C68" s="14">
        <v>38.700000000000003</v>
      </c>
      <c r="D68" s="14">
        <f t="shared" si="14"/>
        <v>18.899999999999999</v>
      </c>
      <c r="E68" s="16">
        <v>148</v>
      </c>
      <c r="F68" s="17">
        <v>12.736000000000001</v>
      </c>
      <c r="G68" s="14">
        <v>57.7</v>
      </c>
      <c r="H68" s="14">
        <v>39.6</v>
      </c>
      <c r="I68" s="14">
        <f t="shared" si="15"/>
        <v>18.100000000000001</v>
      </c>
      <c r="J68" s="16">
        <v>129</v>
      </c>
      <c r="K68" s="14">
        <v>56.7</v>
      </c>
      <c r="L68" s="14">
        <v>39.5</v>
      </c>
      <c r="M68" s="14">
        <f t="shared" si="16"/>
        <v>17.200000000000003</v>
      </c>
      <c r="N68" s="16">
        <v>38</v>
      </c>
      <c r="O68" s="16">
        <f t="shared" si="10"/>
        <v>327.73599999999999</v>
      </c>
      <c r="P68" s="14">
        <v>57.7</v>
      </c>
      <c r="Q68" s="13">
        <f>VLOOKUP(P68,'Ratio 1'!A65:B521,2)</f>
        <v>27.2</v>
      </c>
      <c r="R68" s="13">
        <f t="shared" si="11"/>
        <v>11.594698171699173</v>
      </c>
      <c r="S68" s="4"/>
      <c r="T68" s="2">
        <f t="shared" si="12"/>
        <v>25.352000000000004</v>
      </c>
      <c r="Z68" s="152">
        <f t="shared" si="17"/>
        <v>43519</v>
      </c>
    </row>
    <row r="69" spans="1:36" x14ac:dyDescent="0.25">
      <c r="A69" s="12">
        <f t="shared" si="13"/>
        <v>24</v>
      </c>
      <c r="B69" s="14">
        <v>58</v>
      </c>
      <c r="C69" s="14">
        <v>39.4</v>
      </c>
      <c r="D69" s="14">
        <f t="shared" si="14"/>
        <v>18.600000000000001</v>
      </c>
      <c r="E69" s="16">
        <v>152</v>
      </c>
      <c r="F69" s="17">
        <v>14.172000000000001</v>
      </c>
      <c r="G69" s="14">
        <v>57.8</v>
      </c>
      <c r="H69" s="14">
        <v>40.5</v>
      </c>
      <c r="I69" s="14">
        <f t="shared" si="15"/>
        <v>17.299999999999997</v>
      </c>
      <c r="J69" s="16">
        <v>126</v>
      </c>
      <c r="K69" s="14">
        <v>57</v>
      </c>
      <c r="L69" s="14">
        <v>40.299999999999997</v>
      </c>
      <c r="M69" s="14">
        <f t="shared" si="16"/>
        <v>16.700000000000003</v>
      </c>
      <c r="N69" s="16">
        <v>44</v>
      </c>
      <c r="O69" s="16">
        <f t="shared" si="10"/>
        <v>336.17200000000003</v>
      </c>
      <c r="P69" s="14">
        <v>58.1</v>
      </c>
      <c r="Q69" s="13">
        <f>VLOOKUP(P69,'Ratio 1'!A66:B522,2)</f>
        <v>26.7</v>
      </c>
      <c r="R69" s="13">
        <f t="shared" si="11"/>
        <v>13.088538010304248</v>
      </c>
      <c r="S69" s="4"/>
      <c r="T69" s="2">
        <f t="shared" si="12"/>
        <v>24.747999999999998</v>
      </c>
      <c r="Z69" s="152">
        <f t="shared" si="17"/>
        <v>43520</v>
      </c>
    </row>
    <row r="70" spans="1:36" x14ac:dyDescent="0.25">
      <c r="A70" s="12">
        <f t="shared" si="13"/>
        <v>25</v>
      </c>
      <c r="B70" s="14">
        <v>58.8</v>
      </c>
      <c r="C70" s="14">
        <v>39.5</v>
      </c>
      <c r="D70" s="14">
        <f t="shared" si="14"/>
        <v>19.299999999999997</v>
      </c>
      <c r="E70" s="16">
        <v>120</v>
      </c>
      <c r="F70" s="17">
        <v>16.806000000000001</v>
      </c>
      <c r="G70" s="14">
        <v>58.5</v>
      </c>
      <c r="H70" s="14">
        <v>40.9</v>
      </c>
      <c r="I70" s="14">
        <f t="shared" si="15"/>
        <v>17.600000000000001</v>
      </c>
      <c r="J70" s="16">
        <v>127</v>
      </c>
      <c r="K70" s="14">
        <v>57.5</v>
      </c>
      <c r="L70" s="14">
        <v>40.799999999999997</v>
      </c>
      <c r="M70" s="14">
        <f t="shared" si="16"/>
        <v>16.700000000000003</v>
      </c>
      <c r="N70" s="16">
        <v>74</v>
      </c>
      <c r="O70" s="16">
        <f t="shared" si="10"/>
        <v>337.80600000000004</v>
      </c>
      <c r="P70" s="14">
        <v>58.7</v>
      </c>
      <c r="Q70" s="13">
        <f>VLOOKUP(P70,'Ratio 1'!A67:B523,2)</f>
        <v>25.2</v>
      </c>
      <c r="R70" s="13">
        <f t="shared" si="11"/>
        <v>21.906064427511645</v>
      </c>
      <c r="S70" s="4"/>
      <c r="T70" s="2">
        <f t="shared" si="12"/>
        <v>23.48</v>
      </c>
      <c r="Z70" s="152">
        <f t="shared" si="17"/>
        <v>43521</v>
      </c>
    </row>
    <row r="71" spans="1:36" x14ac:dyDescent="0.25">
      <c r="A71" s="12">
        <f t="shared" si="13"/>
        <v>26</v>
      </c>
      <c r="B71" s="14">
        <v>59.5</v>
      </c>
      <c r="C71" s="14">
        <v>39.4</v>
      </c>
      <c r="D71" s="14">
        <f t="shared" si="14"/>
        <v>20.100000000000001</v>
      </c>
      <c r="E71" s="16">
        <v>118</v>
      </c>
      <c r="F71" s="17">
        <v>28.765999999999998</v>
      </c>
      <c r="G71" s="14">
        <v>59.3</v>
      </c>
      <c r="H71" s="14">
        <v>40.9</v>
      </c>
      <c r="I71" s="14">
        <f t="shared" si="15"/>
        <v>18.399999999999999</v>
      </c>
      <c r="J71" s="16">
        <v>130</v>
      </c>
      <c r="K71" s="14">
        <v>58.2</v>
      </c>
      <c r="L71" s="14">
        <v>40.799999999999997</v>
      </c>
      <c r="M71" s="14">
        <f t="shared" si="16"/>
        <v>17.400000000000006</v>
      </c>
      <c r="N71" s="16">
        <v>54</v>
      </c>
      <c r="O71" s="16">
        <f t="shared" si="10"/>
        <v>330.76599999999996</v>
      </c>
      <c r="P71" s="14">
        <v>59.3</v>
      </c>
      <c r="Q71" s="13">
        <f>VLOOKUP(P71,'Ratio 1'!A68:B524,2)</f>
        <v>24.2</v>
      </c>
      <c r="R71" s="13">
        <f t="shared" si="11"/>
        <v>16.32574085607348</v>
      </c>
      <c r="S71" s="4"/>
      <c r="T71" s="2">
        <f t="shared" si="12"/>
        <v>24.181999999999999</v>
      </c>
      <c r="Z71" s="152">
        <f t="shared" si="17"/>
        <v>43522</v>
      </c>
    </row>
    <row r="72" spans="1:36" x14ac:dyDescent="0.25">
      <c r="A72" s="12">
        <f t="shared" si="13"/>
        <v>27</v>
      </c>
      <c r="B72" s="14">
        <v>60.2</v>
      </c>
      <c r="C72" s="14">
        <v>40.5</v>
      </c>
      <c r="D72" s="14">
        <f t="shared" si="14"/>
        <v>19.700000000000003</v>
      </c>
      <c r="E72" s="16">
        <v>116</v>
      </c>
      <c r="F72" s="17">
        <v>32.475000000000001</v>
      </c>
      <c r="G72" s="14">
        <v>59.7</v>
      </c>
      <c r="H72" s="14">
        <v>41.8</v>
      </c>
      <c r="I72" s="14">
        <f t="shared" si="15"/>
        <v>17.900000000000006</v>
      </c>
      <c r="J72" s="16">
        <v>128</v>
      </c>
      <c r="K72" s="14">
        <v>58.5</v>
      </c>
      <c r="L72" s="14">
        <v>41.7</v>
      </c>
      <c r="M72" s="14">
        <f t="shared" si="16"/>
        <v>16.799999999999997</v>
      </c>
      <c r="N72" s="16">
        <v>73</v>
      </c>
      <c r="O72" s="16">
        <f t="shared" si="10"/>
        <v>349.47500000000002</v>
      </c>
      <c r="P72" s="14">
        <v>60</v>
      </c>
      <c r="Q72" s="13">
        <f>VLOOKUP(P72,'Ratio 1'!A69:B525,2)</f>
        <v>23</v>
      </c>
      <c r="R72" s="13">
        <f t="shared" si="11"/>
        <v>20.888475570498606</v>
      </c>
      <c r="S72" s="4"/>
      <c r="T72" s="2">
        <f t="shared" si="12"/>
        <v>23.584000000000007</v>
      </c>
      <c r="Z72" s="152">
        <f t="shared" si="17"/>
        <v>43523</v>
      </c>
    </row>
    <row r="73" spans="1:36" ht="18.75" thickBot="1" x14ac:dyDescent="0.3">
      <c r="A73" s="12">
        <f t="shared" si="13"/>
        <v>28</v>
      </c>
      <c r="B73" s="14">
        <v>60.7</v>
      </c>
      <c r="C73" s="14">
        <v>41.6</v>
      </c>
      <c r="D73" s="14">
        <f t="shared" si="14"/>
        <v>19.100000000000001</v>
      </c>
      <c r="E73" s="16">
        <v>121</v>
      </c>
      <c r="F73" s="17">
        <v>34.384</v>
      </c>
      <c r="G73" s="14">
        <v>60</v>
      </c>
      <c r="H73" s="14">
        <v>43</v>
      </c>
      <c r="I73" s="14">
        <f t="shared" si="15"/>
        <v>17</v>
      </c>
      <c r="J73" s="16">
        <v>198</v>
      </c>
      <c r="K73" s="14">
        <v>59.4</v>
      </c>
      <c r="L73" s="14">
        <v>42.8</v>
      </c>
      <c r="M73" s="14">
        <f t="shared" si="16"/>
        <v>16.600000000000001</v>
      </c>
      <c r="N73" s="16">
        <v>14</v>
      </c>
      <c r="O73" s="16">
        <f t="shared" si="10"/>
        <v>367.38400000000001</v>
      </c>
      <c r="P73" s="14">
        <v>60.3</v>
      </c>
      <c r="Q73" s="13">
        <f>VLOOKUP(P73,'Ratio 1'!A70:B526,2)</f>
        <v>23</v>
      </c>
      <c r="R73" s="13">
        <f t="shared" si="11"/>
        <v>3.810726651133419</v>
      </c>
      <c r="S73" s="4"/>
      <c r="T73" s="2">
        <f t="shared" si="12"/>
        <v>22.928999999999998</v>
      </c>
      <c r="Z73" s="152">
        <f t="shared" si="17"/>
        <v>43524</v>
      </c>
    </row>
    <row r="74" spans="1:36" ht="18.75" thickTop="1" x14ac:dyDescent="0.25">
      <c r="A74" s="18" t="s">
        <v>36</v>
      </c>
      <c r="B74" s="20">
        <f>MAX(B46:B73)</f>
        <v>60.7</v>
      </c>
      <c r="C74" s="20">
        <f>MAX(C46:C73)</f>
        <v>41.6</v>
      </c>
      <c r="D74" s="20">
        <f>MAX(D46:D73)</f>
        <v>21</v>
      </c>
      <c r="E74" s="19">
        <f>MAX(E46:E73)</f>
        <v>152</v>
      </c>
      <c r="F74" s="262"/>
      <c r="G74" s="20">
        <f t="shared" ref="G74:R74" si="18">MAX(G46:G73)</f>
        <v>60</v>
      </c>
      <c r="H74" s="20">
        <f t="shared" si="18"/>
        <v>43</v>
      </c>
      <c r="I74" s="20">
        <f t="shared" si="18"/>
        <v>20.300000000000004</v>
      </c>
      <c r="J74" s="19">
        <f t="shared" si="18"/>
        <v>198</v>
      </c>
      <c r="K74" s="20">
        <f t="shared" si="18"/>
        <v>59.4</v>
      </c>
      <c r="L74" s="20">
        <f t="shared" si="18"/>
        <v>42.8</v>
      </c>
      <c r="M74" s="20">
        <f t="shared" si="18"/>
        <v>19.099999999999994</v>
      </c>
      <c r="N74" s="19">
        <f t="shared" si="18"/>
        <v>116</v>
      </c>
      <c r="O74" s="19">
        <f t="shared" si="18"/>
        <v>367.38400000000001</v>
      </c>
      <c r="P74" s="20">
        <f t="shared" si="18"/>
        <v>60.3</v>
      </c>
      <c r="Q74" s="21">
        <f t="shared" si="18"/>
        <v>33.5</v>
      </c>
      <c r="R74" s="21">
        <f t="shared" si="18"/>
        <v>43.765987790798576</v>
      </c>
      <c r="S74" s="4"/>
      <c r="X74" s="3"/>
      <c r="Y74" s="7"/>
      <c r="AA74" s="7"/>
      <c r="AB74" s="8"/>
      <c r="AC74" s="7"/>
      <c r="AD74" s="7"/>
      <c r="AE74" s="7"/>
      <c r="AF74" s="3"/>
      <c r="AG74" s="9"/>
      <c r="AH74" s="10"/>
      <c r="AI74" s="9"/>
      <c r="AJ74" s="9"/>
    </row>
    <row r="75" spans="1:36" x14ac:dyDescent="0.25">
      <c r="A75" s="12" t="s">
        <v>37</v>
      </c>
      <c r="B75" s="14">
        <f>MIN(B46:B73)</f>
        <v>54.3</v>
      </c>
      <c r="C75" s="14">
        <f>MIN(C46:C73)</f>
        <v>35.299999999999997</v>
      </c>
      <c r="D75" s="14">
        <f>MIN(D46:D73)</f>
        <v>18.399999999999999</v>
      </c>
      <c r="E75" s="16">
        <f>MIN(E46:E73)</f>
        <v>108</v>
      </c>
      <c r="F75" s="17"/>
      <c r="G75" s="14">
        <f t="shared" ref="G75:R75" si="19">MIN(G46:G73)</f>
        <v>54.5</v>
      </c>
      <c r="H75" s="14">
        <f t="shared" si="19"/>
        <v>35.799999999999997</v>
      </c>
      <c r="I75" s="14">
        <f t="shared" si="19"/>
        <v>17</v>
      </c>
      <c r="J75" s="16">
        <f t="shared" si="19"/>
        <v>32</v>
      </c>
      <c r="K75" s="14">
        <f t="shared" si="19"/>
        <v>53.7</v>
      </c>
      <c r="L75" s="14">
        <f t="shared" si="19"/>
        <v>36</v>
      </c>
      <c r="M75" s="14">
        <f t="shared" si="19"/>
        <v>16.600000000000001</v>
      </c>
      <c r="N75" s="16">
        <f t="shared" si="19"/>
        <v>8</v>
      </c>
      <c r="O75" s="16">
        <f t="shared" si="19"/>
        <v>230.06299999999999</v>
      </c>
      <c r="P75" s="14">
        <f t="shared" si="19"/>
        <v>54.6</v>
      </c>
      <c r="Q75" s="13">
        <f t="shared" si="19"/>
        <v>23</v>
      </c>
      <c r="R75" s="13">
        <f t="shared" si="19"/>
        <v>2.6932762358771329</v>
      </c>
      <c r="S75" s="4"/>
      <c r="X75" s="3"/>
      <c r="Y75" s="7"/>
      <c r="AA75" s="7"/>
      <c r="AB75" s="8"/>
      <c r="AC75" s="7"/>
      <c r="AD75" s="7"/>
      <c r="AE75" s="7"/>
      <c r="AF75" s="3"/>
      <c r="AG75" s="9"/>
      <c r="AH75" s="10"/>
      <c r="AI75" s="9"/>
      <c r="AJ75" s="9"/>
    </row>
    <row r="76" spans="1:36" x14ac:dyDescent="0.25">
      <c r="A76" s="12" t="s">
        <v>35</v>
      </c>
      <c r="B76" s="14">
        <f>AVERAGE(B46:B73)</f>
        <v>56.36071428571428</v>
      </c>
      <c r="C76" s="14">
        <f>AVERAGE(C46:C73)</f>
        <v>36.68571428571429</v>
      </c>
      <c r="D76" s="14">
        <f>AVERAGE(D46:D73)</f>
        <v>19.675000000000001</v>
      </c>
      <c r="E76" s="16">
        <f>AVERAGE(E46:E73)</f>
        <v>135.92857142857142</v>
      </c>
      <c r="F76" s="17"/>
      <c r="G76" s="14">
        <f t="shared" ref="G76:R76" si="20">AVERAGE(G46:G73)</f>
        <v>56.25714285714286</v>
      </c>
      <c r="H76" s="14">
        <f t="shared" si="20"/>
        <v>37.467857142857142</v>
      </c>
      <c r="I76" s="14">
        <f t="shared" si="20"/>
        <v>18.789285714285715</v>
      </c>
      <c r="J76" s="16">
        <f t="shared" si="20"/>
        <v>70.857142857142861</v>
      </c>
      <c r="K76" s="14">
        <f t="shared" si="20"/>
        <v>55.332142857142863</v>
      </c>
      <c r="L76" s="14">
        <f t="shared" si="20"/>
        <v>37.539285714285711</v>
      </c>
      <c r="M76" s="14">
        <f t="shared" si="20"/>
        <v>17.792857142857141</v>
      </c>
      <c r="N76" s="16">
        <f t="shared" si="20"/>
        <v>61.571428571428569</v>
      </c>
      <c r="O76" s="16">
        <f t="shared" si="20"/>
        <v>276.98021428571428</v>
      </c>
      <c r="P76" s="14">
        <f t="shared" si="20"/>
        <v>56.403571428571425</v>
      </c>
      <c r="Q76" s="13">
        <f t="shared" si="20"/>
        <v>29.975000000000012</v>
      </c>
      <c r="R76" s="13">
        <f t="shared" si="20"/>
        <v>22.985769147722809</v>
      </c>
      <c r="S76" s="4"/>
      <c r="X76" s="3"/>
      <c r="Y76" s="7"/>
      <c r="AA76" s="7"/>
      <c r="AB76" s="8"/>
      <c r="AC76" s="7"/>
      <c r="AD76" s="7"/>
      <c r="AE76" s="7"/>
      <c r="AF76" s="3"/>
      <c r="AG76" s="9"/>
      <c r="AH76" s="10"/>
      <c r="AI76" s="9"/>
      <c r="AJ76" s="9"/>
    </row>
    <row r="77" spans="1:36" x14ac:dyDescent="0.25">
      <c r="A77" s="6" t="s">
        <v>38</v>
      </c>
      <c r="B77" s="52"/>
      <c r="C77" s="52"/>
      <c r="D77" s="52"/>
      <c r="E77" s="53"/>
      <c r="F77" s="263"/>
      <c r="G77" s="52"/>
      <c r="H77" s="52"/>
      <c r="I77" s="52"/>
      <c r="J77" s="53"/>
      <c r="K77" s="52"/>
      <c r="L77" s="52"/>
      <c r="M77" s="52"/>
      <c r="N77" s="53"/>
      <c r="O77" s="53"/>
      <c r="P77" s="52"/>
      <c r="Q77" s="54"/>
      <c r="R77" s="54"/>
    </row>
    <row r="78" spans="1:36" x14ac:dyDescent="0.25">
      <c r="A78" s="2" t="s">
        <v>39</v>
      </c>
      <c r="B78" s="55"/>
      <c r="C78" s="55"/>
      <c r="D78" s="55"/>
      <c r="E78" s="56"/>
      <c r="G78" s="55"/>
      <c r="H78" s="55"/>
      <c r="I78" s="55"/>
      <c r="J78" s="56"/>
      <c r="K78" s="55"/>
      <c r="L78" s="55"/>
      <c r="M78" s="55"/>
      <c r="N78" s="56"/>
      <c r="O78" s="56"/>
      <c r="P78" s="55"/>
      <c r="Q78" s="57"/>
      <c r="R78" s="57"/>
    </row>
    <row r="80" spans="1:36" x14ac:dyDescent="0.25">
      <c r="A80" s="1" t="s">
        <v>40</v>
      </c>
      <c r="B80" s="1"/>
      <c r="C80" s="1"/>
      <c r="D80" s="1"/>
      <c r="E80" s="1"/>
      <c r="F80" s="258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26" x14ac:dyDescent="0.25">
      <c r="J81" s="49"/>
    </row>
    <row r="82" spans="1:26" x14ac:dyDescent="0.25">
      <c r="A82" s="11" t="s">
        <v>24</v>
      </c>
      <c r="B82" s="23" t="s">
        <v>41</v>
      </c>
      <c r="C82" s="25"/>
      <c r="D82" s="25"/>
      <c r="E82" s="24"/>
      <c r="F82" s="260" t="s">
        <v>42</v>
      </c>
      <c r="G82" s="23" t="s">
        <v>43</v>
      </c>
      <c r="H82" s="25"/>
      <c r="I82" s="25"/>
      <c r="J82" s="24"/>
      <c r="K82" s="23" t="s">
        <v>44</v>
      </c>
      <c r="L82" s="25"/>
      <c r="M82" s="25"/>
      <c r="N82" s="24"/>
      <c r="O82" s="11" t="s">
        <v>45</v>
      </c>
      <c r="P82" s="11" t="s">
        <v>46</v>
      </c>
      <c r="Q82" s="23" t="s">
        <v>47</v>
      </c>
      <c r="R82" s="24"/>
      <c r="S82" s="4"/>
    </row>
    <row r="83" spans="1:26" x14ac:dyDescent="0.25">
      <c r="A83" s="22">
        <f>A4</f>
        <v>2019</v>
      </c>
      <c r="B83" s="12" t="s">
        <v>48</v>
      </c>
      <c r="C83" s="12" t="s">
        <v>49</v>
      </c>
      <c r="D83" s="12" t="s">
        <v>50</v>
      </c>
      <c r="E83" s="12" t="s">
        <v>13</v>
      </c>
      <c r="F83" s="261" t="s">
        <v>13</v>
      </c>
      <c r="G83" s="12" t="s">
        <v>48</v>
      </c>
      <c r="H83" s="12" t="s">
        <v>49</v>
      </c>
      <c r="I83" s="12" t="s">
        <v>50</v>
      </c>
      <c r="J83" s="12" t="s">
        <v>51</v>
      </c>
      <c r="K83" s="12" t="s">
        <v>48</v>
      </c>
      <c r="L83" s="12" t="s">
        <v>49</v>
      </c>
      <c r="M83" s="12" t="s">
        <v>50</v>
      </c>
      <c r="N83" s="12" t="s">
        <v>51</v>
      </c>
      <c r="O83" s="22" t="s">
        <v>51</v>
      </c>
      <c r="P83" s="22" t="s">
        <v>14</v>
      </c>
      <c r="Q83" s="12" t="s">
        <v>52</v>
      </c>
      <c r="R83" s="12" t="s">
        <v>53</v>
      </c>
      <c r="S83" s="4"/>
    </row>
    <row r="84" spans="1:26" x14ac:dyDescent="0.25">
      <c r="A84" s="12">
        <v>1</v>
      </c>
      <c r="B84" s="14">
        <v>61.1</v>
      </c>
      <c r="C84" s="14">
        <v>42.2</v>
      </c>
      <c r="D84" s="14">
        <f>+B84-C84</f>
        <v>18.899999999999999</v>
      </c>
      <c r="E84" s="16">
        <v>138</v>
      </c>
      <c r="F84" s="17">
        <v>51.078000000000003</v>
      </c>
      <c r="G84" s="14">
        <v>60.7</v>
      </c>
      <c r="H84" s="14">
        <v>43.6</v>
      </c>
      <c r="I84" s="14">
        <f>+G84-H84</f>
        <v>17.100000000000001</v>
      </c>
      <c r="J84" s="16">
        <v>199</v>
      </c>
      <c r="K84" s="14">
        <v>60.1</v>
      </c>
      <c r="L84" s="14">
        <v>43.4</v>
      </c>
      <c r="M84" s="14">
        <f>+K84-L84</f>
        <v>16.700000000000003</v>
      </c>
      <c r="N84" s="16">
        <v>0</v>
      </c>
      <c r="O84" s="16">
        <f t="shared" ref="O84:O114" si="21">E84+F84+J84+N84</f>
        <v>388.07799999999997</v>
      </c>
      <c r="P84" s="14">
        <v>61.1</v>
      </c>
      <c r="Q84" s="13">
        <f>VLOOKUP(P84,'Ratio 1'!A81:B537,2)</f>
        <v>23</v>
      </c>
      <c r="R84" s="13">
        <f t="shared" ref="R84:R114" si="22">N84/O84*100</f>
        <v>0</v>
      </c>
      <c r="S84" s="4"/>
      <c r="T84" s="2">
        <f t="shared" ref="T84:T114" si="23">I84+(0.5*0.018*E84)+(0.04*E84)</f>
        <v>23.862000000000002</v>
      </c>
      <c r="Z84" s="152">
        <v>43525</v>
      </c>
    </row>
    <row r="85" spans="1:26" x14ac:dyDescent="0.25">
      <c r="A85" s="12">
        <f t="shared" ref="A85:A114" si="24">SUM(A84+1)</f>
        <v>2</v>
      </c>
      <c r="B85" s="14">
        <v>61.6</v>
      </c>
      <c r="C85" s="14">
        <v>42.9</v>
      </c>
      <c r="D85" s="14">
        <f t="shared" ref="D85:D114" si="25">+B85-C85</f>
        <v>18.700000000000003</v>
      </c>
      <c r="E85" s="16">
        <v>146</v>
      </c>
      <c r="F85" s="17">
        <v>56</v>
      </c>
      <c r="G85" s="14">
        <v>61.4</v>
      </c>
      <c r="H85" s="14">
        <v>44.2</v>
      </c>
      <c r="I85" s="14">
        <f t="shared" ref="I85:I114" si="26">+G85-H85</f>
        <v>17.199999999999996</v>
      </c>
      <c r="J85" s="16">
        <v>199</v>
      </c>
      <c r="K85" s="14">
        <v>60.7</v>
      </c>
      <c r="L85" s="14">
        <v>44.2</v>
      </c>
      <c r="M85" s="14">
        <f t="shared" ref="M85:M114" si="27">+K85-L85</f>
        <v>16.5</v>
      </c>
      <c r="N85" s="16">
        <v>7</v>
      </c>
      <c r="O85" s="16">
        <f t="shared" si="21"/>
        <v>408</v>
      </c>
      <c r="P85" s="14">
        <v>61.6</v>
      </c>
      <c r="Q85" s="13">
        <f>VLOOKUP(P85,'Ratio 1'!A82:B538,2)</f>
        <v>23</v>
      </c>
      <c r="R85" s="13">
        <f t="shared" si="22"/>
        <v>1.715686274509804</v>
      </c>
      <c r="S85" s="4"/>
      <c r="T85" s="2">
        <f t="shared" si="23"/>
        <v>24.353999999999996</v>
      </c>
      <c r="Z85" s="152">
        <f>Z84+1</f>
        <v>43526</v>
      </c>
    </row>
    <row r="86" spans="1:26" x14ac:dyDescent="0.25">
      <c r="A86" s="12">
        <f t="shared" si="24"/>
        <v>3</v>
      </c>
      <c r="B86" s="14">
        <v>61.9</v>
      </c>
      <c r="C86" s="14">
        <v>43.4</v>
      </c>
      <c r="D86" s="14">
        <f t="shared" si="25"/>
        <v>18.5</v>
      </c>
      <c r="E86" s="16">
        <v>152</v>
      </c>
      <c r="F86" s="17">
        <v>60.2</v>
      </c>
      <c r="G86" s="14">
        <v>61.8</v>
      </c>
      <c r="H86" s="14">
        <v>44.7</v>
      </c>
      <c r="I86" s="14">
        <f t="shared" si="26"/>
        <v>17.099999999999994</v>
      </c>
      <c r="J86" s="16">
        <v>198</v>
      </c>
      <c r="K86" s="14">
        <v>61</v>
      </c>
      <c r="L86" s="14">
        <v>44.7</v>
      </c>
      <c r="M86" s="14">
        <f t="shared" si="27"/>
        <v>16.299999999999997</v>
      </c>
      <c r="N86" s="16">
        <v>5</v>
      </c>
      <c r="O86" s="16">
        <f t="shared" si="21"/>
        <v>415.2</v>
      </c>
      <c r="P86" s="14">
        <v>62</v>
      </c>
      <c r="Q86" s="13">
        <f>VLOOKUP(P86,'Ratio 1'!A83:B539,2)</f>
        <v>23</v>
      </c>
      <c r="R86" s="13">
        <f t="shared" si="22"/>
        <v>1.2042389210019269</v>
      </c>
      <c r="S86" s="4"/>
      <c r="T86" s="2">
        <f t="shared" si="23"/>
        <v>24.547999999999995</v>
      </c>
      <c r="Z86" s="152">
        <f t="shared" ref="Z86:Z114" si="28">Z85+1</f>
        <v>43527</v>
      </c>
    </row>
    <row r="87" spans="1:26" x14ac:dyDescent="0.25">
      <c r="A87" s="12">
        <f t="shared" si="24"/>
        <v>4</v>
      </c>
      <c r="B87" s="14">
        <v>62.3</v>
      </c>
      <c r="C87" s="14">
        <v>43.7</v>
      </c>
      <c r="D87" s="14">
        <f t="shared" si="25"/>
        <v>18.599999999999994</v>
      </c>
      <c r="E87" s="16">
        <v>152</v>
      </c>
      <c r="F87" s="17">
        <v>64.941000000000003</v>
      </c>
      <c r="G87" s="14">
        <v>62.1</v>
      </c>
      <c r="H87" s="14">
        <v>45.2</v>
      </c>
      <c r="I87" s="14">
        <f t="shared" si="26"/>
        <v>16.899999999999999</v>
      </c>
      <c r="J87" s="16">
        <v>196</v>
      </c>
      <c r="K87" s="14">
        <v>61.4</v>
      </c>
      <c r="L87" s="14">
        <v>45.1</v>
      </c>
      <c r="M87" s="14">
        <f t="shared" si="27"/>
        <v>16.299999999999997</v>
      </c>
      <c r="N87" s="16">
        <v>12</v>
      </c>
      <c r="O87" s="16">
        <f t="shared" si="21"/>
        <v>424.94100000000003</v>
      </c>
      <c r="P87" s="14">
        <v>62.5</v>
      </c>
      <c r="Q87" s="13">
        <f>VLOOKUP(P87,'Ratio 1'!A84:B540,2)</f>
        <v>23</v>
      </c>
      <c r="R87" s="13">
        <f t="shared" si="22"/>
        <v>2.8239214385055806</v>
      </c>
      <c r="S87" s="4"/>
      <c r="T87" s="2">
        <f t="shared" si="23"/>
        <v>24.347999999999999</v>
      </c>
      <c r="Z87" s="152">
        <f t="shared" si="28"/>
        <v>43528</v>
      </c>
    </row>
    <row r="88" spans="1:26" x14ac:dyDescent="0.25">
      <c r="A88" s="12">
        <f t="shared" si="24"/>
        <v>5</v>
      </c>
      <c r="B88" s="14">
        <v>62.7</v>
      </c>
      <c r="C88" s="14">
        <v>44.1</v>
      </c>
      <c r="D88" s="14">
        <f t="shared" si="25"/>
        <v>18.600000000000001</v>
      </c>
      <c r="E88" s="16">
        <v>152</v>
      </c>
      <c r="F88" s="17">
        <v>83.587999999999994</v>
      </c>
      <c r="G88" s="14">
        <v>62.7</v>
      </c>
      <c r="H88" s="14">
        <v>45.4</v>
      </c>
      <c r="I88" s="14">
        <f t="shared" si="26"/>
        <v>17.300000000000004</v>
      </c>
      <c r="J88" s="16">
        <v>198</v>
      </c>
      <c r="K88" s="14">
        <v>61.9</v>
      </c>
      <c r="L88" s="14">
        <v>45.3</v>
      </c>
      <c r="M88" s="14">
        <f t="shared" si="27"/>
        <v>16.600000000000001</v>
      </c>
      <c r="N88" s="16">
        <v>0</v>
      </c>
      <c r="O88" s="16">
        <f t="shared" si="21"/>
        <v>433.58799999999997</v>
      </c>
      <c r="P88" s="14">
        <v>62.9</v>
      </c>
      <c r="Q88" s="13">
        <f>VLOOKUP(P88,'Ratio 1'!A85:B541,2)</f>
        <v>23</v>
      </c>
      <c r="R88" s="13">
        <f t="shared" si="22"/>
        <v>0</v>
      </c>
      <c r="S88" s="4"/>
      <c r="T88" s="2">
        <f t="shared" si="23"/>
        <v>24.748000000000005</v>
      </c>
      <c r="Z88" s="152">
        <f t="shared" si="28"/>
        <v>43529</v>
      </c>
    </row>
    <row r="89" spans="1:26" x14ac:dyDescent="0.25">
      <c r="A89" s="12">
        <f t="shared" si="24"/>
        <v>6</v>
      </c>
      <c r="B89" s="14">
        <v>63.2</v>
      </c>
      <c r="C89" s="14">
        <v>44.2</v>
      </c>
      <c r="D89" s="14">
        <f t="shared" si="25"/>
        <v>19</v>
      </c>
      <c r="E89" s="16">
        <v>152</v>
      </c>
      <c r="F89" s="17">
        <v>88.48</v>
      </c>
      <c r="G89" s="14">
        <v>62.9</v>
      </c>
      <c r="H89" s="14">
        <v>45.5</v>
      </c>
      <c r="I89" s="14">
        <f t="shared" si="26"/>
        <v>17.399999999999999</v>
      </c>
      <c r="J89" s="16">
        <v>199</v>
      </c>
      <c r="K89" s="14">
        <v>62</v>
      </c>
      <c r="L89" s="14">
        <v>45.4</v>
      </c>
      <c r="M89" s="14">
        <f t="shared" si="27"/>
        <v>16.600000000000001</v>
      </c>
      <c r="N89" s="16">
        <v>0</v>
      </c>
      <c r="O89" s="16">
        <f t="shared" si="21"/>
        <v>439.48</v>
      </c>
      <c r="P89" s="14">
        <v>63.3</v>
      </c>
      <c r="Q89" s="13">
        <f>VLOOKUP(P89,'Ratio 1'!A86:B542,2)</f>
        <v>23</v>
      </c>
      <c r="R89" s="13">
        <f t="shared" si="22"/>
        <v>0</v>
      </c>
      <c r="S89" s="4"/>
      <c r="T89" s="2">
        <f t="shared" si="23"/>
        <v>24.847999999999999</v>
      </c>
      <c r="Z89" s="152">
        <f t="shared" si="28"/>
        <v>43530</v>
      </c>
    </row>
    <row r="90" spans="1:26" x14ac:dyDescent="0.25">
      <c r="A90" s="12">
        <f t="shared" si="24"/>
        <v>7</v>
      </c>
      <c r="B90" s="14">
        <v>63.5</v>
      </c>
      <c r="C90" s="14">
        <v>44.7</v>
      </c>
      <c r="D90" s="14">
        <f t="shared" si="25"/>
        <v>18.799999999999997</v>
      </c>
      <c r="E90" s="16">
        <v>152</v>
      </c>
      <c r="F90" s="17">
        <v>110.65</v>
      </c>
      <c r="G90" s="14">
        <v>63.4</v>
      </c>
      <c r="H90" s="14">
        <v>46</v>
      </c>
      <c r="I90" s="14">
        <f t="shared" si="26"/>
        <v>17.399999999999999</v>
      </c>
      <c r="J90" s="16">
        <v>199</v>
      </c>
      <c r="K90" s="14">
        <v>62.5</v>
      </c>
      <c r="L90" s="14">
        <v>46</v>
      </c>
      <c r="M90" s="14">
        <f t="shared" si="27"/>
        <v>16.5</v>
      </c>
      <c r="N90" s="16">
        <v>0</v>
      </c>
      <c r="O90" s="16">
        <f t="shared" si="21"/>
        <v>461.65</v>
      </c>
      <c r="P90" s="14">
        <v>63.5</v>
      </c>
      <c r="Q90" s="13">
        <f>VLOOKUP(P90,'Ratio 1'!A87:B543,2)</f>
        <v>23</v>
      </c>
      <c r="R90" s="13">
        <f t="shared" si="22"/>
        <v>0</v>
      </c>
      <c r="S90" s="4"/>
      <c r="T90" s="2">
        <f t="shared" si="23"/>
        <v>24.847999999999999</v>
      </c>
      <c r="Z90" s="152">
        <f t="shared" si="28"/>
        <v>43531</v>
      </c>
    </row>
    <row r="91" spans="1:26" x14ac:dyDescent="0.25">
      <c r="A91" s="12">
        <f t="shared" si="24"/>
        <v>8</v>
      </c>
      <c r="B91" s="14">
        <v>63.7</v>
      </c>
      <c r="C91" s="14">
        <v>45.1</v>
      </c>
      <c r="D91" s="14">
        <f t="shared" si="25"/>
        <v>18.600000000000001</v>
      </c>
      <c r="E91" s="16">
        <v>152</v>
      </c>
      <c r="F91" s="17">
        <v>129.09200000000001</v>
      </c>
      <c r="G91" s="14">
        <v>63.5</v>
      </c>
      <c r="H91" s="14">
        <v>46.4</v>
      </c>
      <c r="I91" s="14">
        <f t="shared" si="26"/>
        <v>17.100000000000001</v>
      </c>
      <c r="J91" s="16">
        <v>197</v>
      </c>
      <c r="K91" s="14">
        <v>62.7</v>
      </c>
      <c r="L91" s="14">
        <v>46.5</v>
      </c>
      <c r="M91" s="14">
        <f t="shared" si="27"/>
        <v>16.200000000000003</v>
      </c>
      <c r="N91" s="16">
        <v>0</v>
      </c>
      <c r="O91" s="16">
        <f t="shared" si="21"/>
        <v>478.09199999999998</v>
      </c>
      <c r="P91" s="14">
        <v>63.8</v>
      </c>
      <c r="Q91" s="13">
        <f>VLOOKUP(P91,'Ratio 1'!A88:B544,2)</f>
        <v>23</v>
      </c>
      <c r="R91" s="13">
        <f t="shared" si="22"/>
        <v>0</v>
      </c>
      <c r="S91" s="4"/>
      <c r="T91" s="2">
        <f t="shared" si="23"/>
        <v>24.548000000000002</v>
      </c>
      <c r="Z91" s="152">
        <f t="shared" si="28"/>
        <v>43532</v>
      </c>
    </row>
    <row r="92" spans="1:26" x14ac:dyDescent="0.25">
      <c r="A92" s="12">
        <f t="shared" si="24"/>
        <v>9</v>
      </c>
      <c r="B92" s="14">
        <v>63.9</v>
      </c>
      <c r="C92" s="14">
        <v>45.4</v>
      </c>
      <c r="D92" s="14">
        <f t="shared" si="25"/>
        <v>18.5</v>
      </c>
      <c r="E92" s="16">
        <v>154</v>
      </c>
      <c r="F92" s="17">
        <v>153.68100000000001</v>
      </c>
      <c r="G92" s="14">
        <v>63.8</v>
      </c>
      <c r="H92" s="14">
        <v>46.8</v>
      </c>
      <c r="I92" s="14">
        <f t="shared" si="26"/>
        <v>17</v>
      </c>
      <c r="J92" s="16">
        <v>196</v>
      </c>
      <c r="K92" s="14">
        <v>62.9</v>
      </c>
      <c r="L92" s="14">
        <v>46.9</v>
      </c>
      <c r="M92" s="14">
        <f t="shared" si="27"/>
        <v>16</v>
      </c>
      <c r="N92" s="16">
        <v>0</v>
      </c>
      <c r="O92" s="16">
        <f t="shared" si="21"/>
        <v>503.68100000000004</v>
      </c>
      <c r="P92" s="14">
        <v>63.9</v>
      </c>
      <c r="Q92" s="13">
        <f>VLOOKUP(P92,'Ratio 1'!A89:B545,2)</f>
        <v>23</v>
      </c>
      <c r="R92" s="13">
        <f t="shared" si="22"/>
        <v>0</v>
      </c>
      <c r="S92" s="4"/>
      <c r="T92" s="2">
        <f t="shared" si="23"/>
        <v>24.545999999999999</v>
      </c>
      <c r="Z92" s="152">
        <f t="shared" si="28"/>
        <v>43533</v>
      </c>
    </row>
    <row r="93" spans="1:26" x14ac:dyDescent="0.25">
      <c r="A93" s="12">
        <f t="shared" si="24"/>
        <v>10</v>
      </c>
      <c r="B93" s="14">
        <v>63.9</v>
      </c>
      <c r="C93" s="14">
        <v>45.7</v>
      </c>
      <c r="D93" s="14">
        <f t="shared" si="25"/>
        <v>18.199999999999996</v>
      </c>
      <c r="E93" s="16">
        <v>154</v>
      </c>
      <c r="F93" s="17">
        <v>169.04900000000001</v>
      </c>
      <c r="G93" s="14">
        <v>63.9</v>
      </c>
      <c r="H93" s="14">
        <v>46.9</v>
      </c>
      <c r="I93" s="14">
        <f t="shared" si="26"/>
        <v>17</v>
      </c>
      <c r="J93" s="16">
        <v>196</v>
      </c>
      <c r="K93" s="14">
        <v>63</v>
      </c>
      <c r="L93" s="14">
        <v>47.1</v>
      </c>
      <c r="M93" s="14">
        <f t="shared" si="27"/>
        <v>15.899999999999999</v>
      </c>
      <c r="N93" s="16">
        <v>0</v>
      </c>
      <c r="O93" s="16">
        <f t="shared" si="21"/>
        <v>519.04899999999998</v>
      </c>
      <c r="P93" s="14">
        <v>64</v>
      </c>
      <c r="Q93" s="13">
        <f>VLOOKUP(P93,'Ratio 1'!A90:B546,2)</f>
        <v>23</v>
      </c>
      <c r="R93" s="13">
        <f t="shared" si="22"/>
        <v>0</v>
      </c>
      <c r="S93" s="4"/>
      <c r="T93" s="2">
        <f t="shared" si="23"/>
        <v>24.545999999999999</v>
      </c>
      <c r="Z93" s="152">
        <f t="shared" si="28"/>
        <v>43534</v>
      </c>
    </row>
    <row r="94" spans="1:26" x14ac:dyDescent="0.25">
      <c r="A94" s="12">
        <f t="shared" si="24"/>
        <v>11</v>
      </c>
      <c r="B94" s="14">
        <v>64</v>
      </c>
      <c r="C94" s="14">
        <v>46.1</v>
      </c>
      <c r="D94" s="14">
        <f t="shared" si="25"/>
        <v>17.899999999999999</v>
      </c>
      <c r="E94" s="16">
        <v>157</v>
      </c>
      <c r="F94" s="17">
        <v>171.34700000000001</v>
      </c>
      <c r="G94" s="14">
        <v>63.9</v>
      </c>
      <c r="H94" s="14">
        <v>47.4</v>
      </c>
      <c r="I94" s="14">
        <f t="shared" si="26"/>
        <v>16.5</v>
      </c>
      <c r="J94" s="16">
        <v>192</v>
      </c>
      <c r="K94" s="14">
        <v>63</v>
      </c>
      <c r="L94" s="14">
        <v>47.6</v>
      </c>
      <c r="M94" s="14">
        <f t="shared" si="27"/>
        <v>15.399999999999999</v>
      </c>
      <c r="N94" s="16">
        <v>9</v>
      </c>
      <c r="O94" s="16">
        <f t="shared" si="21"/>
        <v>529.34699999999998</v>
      </c>
      <c r="P94" s="14">
        <v>64</v>
      </c>
      <c r="Q94" s="13">
        <f>VLOOKUP(P94,'Ratio 1'!A91:B547,2)</f>
        <v>23</v>
      </c>
      <c r="R94" s="13">
        <f t="shared" si="22"/>
        <v>1.7002079921110351</v>
      </c>
      <c r="S94" s="4"/>
      <c r="T94" s="2">
        <f t="shared" si="23"/>
        <v>24.193000000000001</v>
      </c>
      <c r="Z94" s="152">
        <f t="shared" si="28"/>
        <v>43535</v>
      </c>
    </row>
    <row r="95" spans="1:26" x14ac:dyDescent="0.25">
      <c r="A95" s="431">
        <f t="shared" si="24"/>
        <v>12</v>
      </c>
      <c r="B95" s="14">
        <v>64.099999999999994</v>
      </c>
      <c r="C95" s="14">
        <v>46.3</v>
      </c>
      <c r="D95" s="14">
        <f t="shared" si="25"/>
        <v>17.799999999999997</v>
      </c>
      <c r="E95" s="398">
        <v>137</v>
      </c>
      <c r="F95" s="388">
        <v>171.34700000000001</v>
      </c>
      <c r="G95" s="14">
        <v>64</v>
      </c>
      <c r="H95" s="14">
        <v>47.9</v>
      </c>
      <c r="I95" s="14">
        <f t="shared" si="26"/>
        <v>16.100000000000001</v>
      </c>
      <c r="J95" s="398">
        <v>190</v>
      </c>
      <c r="K95" s="14">
        <v>63</v>
      </c>
      <c r="L95" s="14">
        <v>47.9</v>
      </c>
      <c r="M95" s="14">
        <f t="shared" si="27"/>
        <v>15.100000000000001</v>
      </c>
      <c r="N95" s="398">
        <v>32</v>
      </c>
      <c r="O95" s="398">
        <f t="shared" si="21"/>
        <v>530.34699999999998</v>
      </c>
      <c r="P95" s="14">
        <v>64</v>
      </c>
      <c r="Q95" s="13">
        <f>VLOOKUP(P95,'Ratio 1'!A92:B548,2)</f>
        <v>23</v>
      </c>
      <c r="R95" s="13">
        <f t="shared" si="22"/>
        <v>6.0337854272768592</v>
      </c>
      <c r="S95" s="4"/>
      <c r="T95" s="2">
        <f t="shared" si="23"/>
        <v>22.813000000000002</v>
      </c>
      <c r="Z95" s="152">
        <f t="shared" si="28"/>
        <v>43536</v>
      </c>
    </row>
    <row r="96" spans="1:26" x14ac:dyDescent="0.25">
      <c r="A96" s="431">
        <f t="shared" si="24"/>
        <v>13</v>
      </c>
      <c r="B96" s="14">
        <v>64.099999999999994</v>
      </c>
      <c r="C96" s="14">
        <v>46.4</v>
      </c>
      <c r="D96" s="14">
        <f t="shared" si="25"/>
        <v>17.699999999999996</v>
      </c>
      <c r="E96" s="398">
        <v>138</v>
      </c>
      <c r="F96" s="388">
        <v>171.34700000000001</v>
      </c>
      <c r="G96" s="14">
        <v>64.099999999999994</v>
      </c>
      <c r="H96" s="14">
        <v>47.8</v>
      </c>
      <c r="I96" s="14">
        <f t="shared" si="26"/>
        <v>16.299999999999997</v>
      </c>
      <c r="J96" s="398">
        <v>191</v>
      </c>
      <c r="K96" s="14">
        <v>63</v>
      </c>
      <c r="L96" s="14">
        <v>47.9</v>
      </c>
      <c r="M96" s="14">
        <f t="shared" si="27"/>
        <v>15.100000000000001</v>
      </c>
      <c r="N96" s="398">
        <v>30</v>
      </c>
      <c r="O96" s="398">
        <f t="shared" si="21"/>
        <v>530.34699999999998</v>
      </c>
      <c r="P96" s="14">
        <v>64</v>
      </c>
      <c r="Q96" s="13">
        <f>VLOOKUP(P96,'Ratio 1'!A93:B549,2)</f>
        <v>23</v>
      </c>
      <c r="R96" s="13">
        <f t="shared" si="22"/>
        <v>5.6566738380720549</v>
      </c>
      <c r="S96" s="4"/>
      <c r="T96" s="2">
        <f t="shared" si="23"/>
        <v>23.061999999999998</v>
      </c>
      <c r="Z96" s="152">
        <f t="shared" si="28"/>
        <v>43537</v>
      </c>
    </row>
    <row r="97" spans="1:26" x14ac:dyDescent="0.25">
      <c r="A97" s="12">
        <f t="shared" si="24"/>
        <v>14</v>
      </c>
      <c r="B97" s="14">
        <v>64.099999999999994</v>
      </c>
      <c r="C97" s="14">
        <v>46.3</v>
      </c>
      <c r="D97" s="14">
        <f t="shared" si="25"/>
        <v>17.799999999999997</v>
      </c>
      <c r="E97" s="16">
        <v>139</v>
      </c>
      <c r="F97" s="17">
        <v>173.65600000000001</v>
      </c>
      <c r="G97" s="14">
        <v>64.2</v>
      </c>
      <c r="H97" s="14">
        <v>47.6</v>
      </c>
      <c r="I97" s="14">
        <f t="shared" si="26"/>
        <v>16.600000000000001</v>
      </c>
      <c r="J97" s="16">
        <v>172</v>
      </c>
      <c r="K97" s="14">
        <v>62.8</v>
      </c>
      <c r="L97" s="14">
        <v>47.8</v>
      </c>
      <c r="M97" s="14">
        <f t="shared" si="27"/>
        <v>15</v>
      </c>
      <c r="N97" s="16">
        <v>41</v>
      </c>
      <c r="O97" s="16">
        <f t="shared" si="21"/>
        <v>525.65599999999995</v>
      </c>
      <c r="P97" s="14">
        <v>64.099999999999994</v>
      </c>
      <c r="Q97" s="13">
        <f>VLOOKUP(P97,'Ratio 1'!A94:B550,2)</f>
        <v>23</v>
      </c>
      <c r="R97" s="13">
        <f t="shared" si="22"/>
        <v>7.799777801451901</v>
      </c>
      <c r="S97" s="4"/>
      <c r="T97" s="2">
        <f t="shared" si="23"/>
        <v>23.411000000000001</v>
      </c>
      <c r="Z97" s="152">
        <f t="shared" si="28"/>
        <v>43538</v>
      </c>
    </row>
    <row r="98" spans="1:26" x14ac:dyDescent="0.25">
      <c r="A98" s="12">
        <f t="shared" si="24"/>
        <v>15</v>
      </c>
      <c r="B98" s="14">
        <v>64</v>
      </c>
      <c r="C98" s="14">
        <v>46.2</v>
      </c>
      <c r="D98" s="14">
        <f t="shared" si="25"/>
        <v>17.799999999999997</v>
      </c>
      <c r="E98" s="16">
        <v>140</v>
      </c>
      <c r="F98" s="17">
        <v>175.97499999999999</v>
      </c>
      <c r="G98" s="14">
        <v>64</v>
      </c>
      <c r="H98" s="14">
        <v>47.7</v>
      </c>
      <c r="I98" s="14">
        <f t="shared" si="26"/>
        <v>16.299999999999997</v>
      </c>
      <c r="J98" s="16">
        <v>99</v>
      </c>
      <c r="K98" s="14">
        <v>62.7</v>
      </c>
      <c r="L98" s="14">
        <v>47.7</v>
      </c>
      <c r="M98" s="14">
        <f t="shared" si="27"/>
        <v>15</v>
      </c>
      <c r="N98" s="16">
        <v>107</v>
      </c>
      <c r="O98" s="16">
        <f t="shared" si="21"/>
        <v>521.97500000000002</v>
      </c>
      <c r="P98" s="14">
        <v>64</v>
      </c>
      <c r="Q98" s="13">
        <f>VLOOKUP(P98,'Ratio 1'!A95:B551,2)</f>
        <v>23</v>
      </c>
      <c r="R98" s="13">
        <f t="shared" si="22"/>
        <v>20.499066047224481</v>
      </c>
      <c r="S98" s="4"/>
      <c r="T98" s="2">
        <f t="shared" si="23"/>
        <v>23.16</v>
      </c>
      <c r="Z98" s="152">
        <f t="shared" si="28"/>
        <v>43539</v>
      </c>
    </row>
    <row r="99" spans="1:26" x14ac:dyDescent="0.25">
      <c r="A99" s="12">
        <f t="shared" si="24"/>
        <v>16</v>
      </c>
      <c r="B99" s="14">
        <v>64.099999999999994</v>
      </c>
      <c r="C99" s="14">
        <v>46.1</v>
      </c>
      <c r="D99" s="14">
        <f t="shared" si="25"/>
        <v>17.999999999999993</v>
      </c>
      <c r="E99" s="16">
        <v>140</v>
      </c>
      <c r="F99" s="17">
        <v>175.97499999999999</v>
      </c>
      <c r="G99" s="14">
        <v>64</v>
      </c>
      <c r="H99" s="14">
        <v>47.4</v>
      </c>
      <c r="I99" s="14">
        <f t="shared" si="26"/>
        <v>16.600000000000001</v>
      </c>
      <c r="J99" s="16">
        <v>100</v>
      </c>
      <c r="K99" s="14">
        <v>62.7</v>
      </c>
      <c r="L99" s="14">
        <v>47.5</v>
      </c>
      <c r="M99" s="14">
        <f t="shared" si="27"/>
        <v>15.200000000000003</v>
      </c>
      <c r="N99" s="16">
        <v>88</v>
      </c>
      <c r="O99" s="314">
        <f t="shared" si="21"/>
        <v>503.97500000000002</v>
      </c>
      <c r="P99" s="14">
        <v>64</v>
      </c>
      <c r="Q99" s="13">
        <f>VLOOKUP(P99,'Ratio 1'!A96:B552,2)</f>
        <v>23</v>
      </c>
      <c r="R99" s="13">
        <f t="shared" si="22"/>
        <v>17.461183590455875</v>
      </c>
      <c r="S99" s="4"/>
      <c r="T99" s="2">
        <f t="shared" si="23"/>
        <v>23.460000000000004</v>
      </c>
      <c r="Z99" s="152">
        <f t="shared" si="28"/>
        <v>43540</v>
      </c>
    </row>
    <row r="100" spans="1:26" x14ac:dyDescent="0.25">
      <c r="A100" s="12">
        <f t="shared" si="24"/>
        <v>17</v>
      </c>
      <c r="B100" s="14">
        <v>64.2</v>
      </c>
      <c r="C100" s="14">
        <v>45.8</v>
      </c>
      <c r="D100" s="14">
        <f t="shared" si="25"/>
        <v>18.400000000000006</v>
      </c>
      <c r="E100" s="16">
        <v>137</v>
      </c>
      <c r="F100" s="17">
        <v>177.13800000000001</v>
      </c>
      <c r="G100" s="14">
        <v>64</v>
      </c>
      <c r="H100" s="14">
        <v>47</v>
      </c>
      <c r="I100" s="14">
        <f t="shared" si="26"/>
        <v>17</v>
      </c>
      <c r="J100" s="16">
        <v>101</v>
      </c>
      <c r="K100" s="14">
        <v>63</v>
      </c>
      <c r="L100" s="14">
        <v>47</v>
      </c>
      <c r="M100" s="14">
        <f t="shared" si="27"/>
        <v>16</v>
      </c>
      <c r="N100" s="16">
        <v>62</v>
      </c>
      <c r="O100" s="16">
        <f t="shared" si="21"/>
        <v>477.13800000000003</v>
      </c>
      <c r="P100" s="14">
        <v>64</v>
      </c>
      <c r="Q100" s="13">
        <f>VLOOKUP(P100,'Ratio 1'!A97:B553,2)</f>
        <v>23</v>
      </c>
      <c r="R100" s="13">
        <f t="shared" si="22"/>
        <v>12.99414425176783</v>
      </c>
      <c r="S100" s="4"/>
      <c r="T100" s="2">
        <f t="shared" si="23"/>
        <v>23.713000000000001</v>
      </c>
      <c r="Z100" s="152">
        <f t="shared" si="28"/>
        <v>43541</v>
      </c>
    </row>
    <row r="101" spans="1:26" x14ac:dyDescent="0.25">
      <c r="A101" s="12">
        <f t="shared" si="24"/>
        <v>18</v>
      </c>
      <c r="B101" s="14">
        <v>64.400000000000006</v>
      </c>
      <c r="C101" s="14">
        <v>45.2</v>
      </c>
      <c r="D101" s="14">
        <f t="shared" si="25"/>
        <v>19.200000000000003</v>
      </c>
      <c r="E101" s="16">
        <v>132</v>
      </c>
      <c r="F101" s="17">
        <v>180.643</v>
      </c>
      <c r="G101" s="14">
        <v>64.3</v>
      </c>
      <c r="H101" s="14">
        <v>46.7</v>
      </c>
      <c r="I101" s="14">
        <f t="shared" si="26"/>
        <v>17.599999999999994</v>
      </c>
      <c r="J101" s="16">
        <v>103</v>
      </c>
      <c r="K101" s="14">
        <v>63.1</v>
      </c>
      <c r="L101" s="14">
        <v>46.7</v>
      </c>
      <c r="M101" s="14">
        <f t="shared" si="27"/>
        <v>16.399999999999999</v>
      </c>
      <c r="N101" s="16">
        <v>42</v>
      </c>
      <c r="O101" s="16">
        <f t="shared" si="21"/>
        <v>457.64300000000003</v>
      </c>
      <c r="P101" s="14">
        <v>64.400000000000006</v>
      </c>
      <c r="Q101" s="13">
        <f>VLOOKUP(P101,'Ratio 1'!A98:B554,2)</f>
        <v>23</v>
      </c>
      <c r="R101" s="13">
        <f t="shared" si="22"/>
        <v>9.1774592859499649</v>
      </c>
      <c r="S101" s="4"/>
      <c r="T101" s="2">
        <f t="shared" si="23"/>
        <v>24.067999999999994</v>
      </c>
      <c r="Z101" s="152">
        <f t="shared" si="28"/>
        <v>43542</v>
      </c>
    </row>
    <row r="102" spans="1:26" x14ac:dyDescent="0.25">
      <c r="A102" s="12">
        <f t="shared" si="24"/>
        <v>19</v>
      </c>
      <c r="B102" s="14">
        <v>64.5</v>
      </c>
      <c r="C102" s="14">
        <v>44.9</v>
      </c>
      <c r="D102" s="14">
        <f t="shared" si="25"/>
        <v>19.600000000000001</v>
      </c>
      <c r="E102" s="16">
        <v>131</v>
      </c>
      <c r="F102" s="17">
        <v>182.99199999999999</v>
      </c>
      <c r="G102" s="14">
        <v>64.400000000000006</v>
      </c>
      <c r="H102" s="14">
        <v>46.2</v>
      </c>
      <c r="I102" s="14">
        <f t="shared" si="26"/>
        <v>18.200000000000003</v>
      </c>
      <c r="J102" s="16">
        <v>105</v>
      </c>
      <c r="K102" s="14">
        <v>63.3</v>
      </c>
      <c r="L102" s="14">
        <v>46.1</v>
      </c>
      <c r="M102" s="14">
        <f t="shared" si="27"/>
        <v>17.199999999999996</v>
      </c>
      <c r="N102" s="16">
        <v>33</v>
      </c>
      <c r="O102" s="16">
        <f t="shared" si="21"/>
        <v>451.99199999999996</v>
      </c>
      <c r="P102" s="14">
        <v>64.5</v>
      </c>
      <c r="Q102" s="13">
        <f>VLOOKUP(P102,'Ratio 1'!A99:B555,2)</f>
        <v>23</v>
      </c>
      <c r="R102" s="13">
        <f t="shared" si="22"/>
        <v>7.3010141772420756</v>
      </c>
      <c r="S102" s="4"/>
      <c r="T102" s="2">
        <f t="shared" si="23"/>
        <v>24.619</v>
      </c>
      <c r="Z102" s="152">
        <f t="shared" si="28"/>
        <v>43543</v>
      </c>
    </row>
    <row r="103" spans="1:26" x14ac:dyDescent="0.25">
      <c r="A103" s="12">
        <f t="shared" si="24"/>
        <v>20</v>
      </c>
      <c r="B103" s="14">
        <v>64.3</v>
      </c>
      <c r="C103" s="14">
        <v>45.1</v>
      </c>
      <c r="D103" s="14">
        <f t="shared" si="25"/>
        <v>19.199999999999996</v>
      </c>
      <c r="E103" s="16">
        <v>132</v>
      </c>
      <c r="F103" s="17">
        <v>180.643</v>
      </c>
      <c r="G103" s="14">
        <v>64.2</v>
      </c>
      <c r="H103" s="14">
        <v>46.5</v>
      </c>
      <c r="I103" s="14">
        <f t="shared" si="26"/>
        <v>17.700000000000003</v>
      </c>
      <c r="J103" s="16">
        <v>31</v>
      </c>
      <c r="K103" s="14">
        <v>62.6</v>
      </c>
      <c r="L103" s="14">
        <v>46.4</v>
      </c>
      <c r="M103" s="14">
        <f t="shared" si="27"/>
        <v>16.200000000000003</v>
      </c>
      <c r="N103" s="16">
        <v>120</v>
      </c>
      <c r="O103" s="16">
        <f t="shared" si="21"/>
        <v>463.64300000000003</v>
      </c>
      <c r="P103" s="14">
        <v>64.3</v>
      </c>
      <c r="Q103" s="13">
        <f>VLOOKUP(P103,'Ratio 1'!A100:B556,2)</f>
        <v>23</v>
      </c>
      <c r="R103" s="13">
        <f t="shared" si="22"/>
        <v>25.881982473584198</v>
      </c>
      <c r="S103" s="4"/>
      <c r="T103" s="2">
        <f t="shared" si="23"/>
        <v>24.168000000000003</v>
      </c>
      <c r="Z103" s="152">
        <f t="shared" si="28"/>
        <v>43544</v>
      </c>
    </row>
    <row r="104" spans="1:26" x14ac:dyDescent="0.25">
      <c r="A104" s="12">
        <f t="shared" si="24"/>
        <v>21</v>
      </c>
      <c r="B104" s="14">
        <v>64.3</v>
      </c>
      <c r="C104" s="14">
        <v>45.1</v>
      </c>
      <c r="D104" s="14">
        <f t="shared" si="25"/>
        <v>19.199999999999996</v>
      </c>
      <c r="E104" s="16">
        <v>132</v>
      </c>
      <c r="F104" s="17">
        <v>180.643</v>
      </c>
      <c r="G104" s="14">
        <v>64.099999999999994</v>
      </c>
      <c r="H104" s="14">
        <v>46.4</v>
      </c>
      <c r="I104" s="14">
        <f t="shared" si="26"/>
        <v>17.699999999999996</v>
      </c>
      <c r="J104" s="16">
        <v>31</v>
      </c>
      <c r="K104" s="14">
        <v>62.5</v>
      </c>
      <c r="L104" s="14">
        <v>46.3</v>
      </c>
      <c r="M104" s="14">
        <f t="shared" si="27"/>
        <v>16.200000000000003</v>
      </c>
      <c r="N104" s="16">
        <v>120</v>
      </c>
      <c r="O104" s="16">
        <f t="shared" si="21"/>
        <v>463.64300000000003</v>
      </c>
      <c r="P104" s="14">
        <v>64.3</v>
      </c>
      <c r="Q104" s="13">
        <f>VLOOKUP(P104,'Ratio 1'!A101:B557,2)</f>
        <v>23</v>
      </c>
      <c r="R104" s="13">
        <f t="shared" si="22"/>
        <v>25.881982473584198</v>
      </c>
      <c r="S104" s="4"/>
      <c r="T104" s="2">
        <f t="shared" si="23"/>
        <v>24.167999999999996</v>
      </c>
      <c r="Z104" s="152">
        <f t="shared" si="28"/>
        <v>43545</v>
      </c>
    </row>
    <row r="105" spans="1:26" x14ac:dyDescent="0.25">
      <c r="A105" s="12">
        <f t="shared" si="24"/>
        <v>22</v>
      </c>
      <c r="B105" s="14">
        <v>64.2</v>
      </c>
      <c r="C105" s="14">
        <v>45.2</v>
      </c>
      <c r="D105" s="14">
        <f t="shared" si="25"/>
        <v>19</v>
      </c>
      <c r="E105" s="16">
        <v>134</v>
      </c>
      <c r="F105" s="17">
        <v>175.97499999999999</v>
      </c>
      <c r="G105" s="14">
        <v>64</v>
      </c>
      <c r="H105" s="14">
        <v>46.5</v>
      </c>
      <c r="I105" s="14">
        <f t="shared" si="26"/>
        <v>17.5</v>
      </c>
      <c r="J105" s="16">
        <v>31</v>
      </c>
      <c r="K105" s="14">
        <v>62.4</v>
      </c>
      <c r="L105" s="14">
        <v>46.4</v>
      </c>
      <c r="M105" s="14">
        <f t="shared" si="27"/>
        <v>16</v>
      </c>
      <c r="N105" s="16">
        <v>121</v>
      </c>
      <c r="O105" s="16">
        <f t="shared" si="21"/>
        <v>461.97500000000002</v>
      </c>
      <c r="P105" s="14">
        <v>64.099999999999994</v>
      </c>
      <c r="Q105" s="13">
        <f>VLOOKUP(P105,'Ratio 1'!A102:B558,2)</f>
        <v>23</v>
      </c>
      <c r="R105" s="13">
        <f t="shared" si="22"/>
        <v>26.191893500730558</v>
      </c>
      <c r="S105" s="4"/>
      <c r="T105" s="2">
        <f t="shared" si="23"/>
        <v>24.065999999999999</v>
      </c>
      <c r="Z105" s="152">
        <f t="shared" si="28"/>
        <v>43546</v>
      </c>
    </row>
    <row r="106" spans="1:26" x14ac:dyDescent="0.25">
      <c r="A106" s="12">
        <f t="shared" si="24"/>
        <v>23</v>
      </c>
      <c r="B106" s="14">
        <v>64.099999999999994</v>
      </c>
      <c r="C106" s="14">
        <v>45</v>
      </c>
      <c r="D106" s="14">
        <f t="shared" si="25"/>
        <v>19.099999999999994</v>
      </c>
      <c r="E106" s="16">
        <v>134</v>
      </c>
      <c r="F106" s="17">
        <v>173.65600000000001</v>
      </c>
      <c r="G106" s="14">
        <v>63.9</v>
      </c>
      <c r="H106" s="14">
        <v>46.3</v>
      </c>
      <c r="I106" s="14">
        <f t="shared" si="26"/>
        <v>17.600000000000001</v>
      </c>
      <c r="J106" s="16">
        <v>31</v>
      </c>
      <c r="K106" s="14">
        <v>62.4</v>
      </c>
      <c r="L106" s="14">
        <v>46.2</v>
      </c>
      <c r="M106" s="14">
        <f t="shared" si="27"/>
        <v>16.199999999999996</v>
      </c>
      <c r="N106" s="16">
        <v>118</v>
      </c>
      <c r="O106" s="16">
        <f t="shared" si="21"/>
        <v>456.65600000000001</v>
      </c>
      <c r="P106" s="14">
        <v>64</v>
      </c>
      <c r="Q106" s="13">
        <f>VLOOKUP(P106,'Ratio 1'!A103:B559,2)</f>
        <v>23</v>
      </c>
      <c r="R106" s="13">
        <f t="shared" si="22"/>
        <v>25.840019620896253</v>
      </c>
      <c r="S106" s="4"/>
      <c r="T106" s="2">
        <f t="shared" si="23"/>
        <v>24.166</v>
      </c>
      <c r="Z106" s="152">
        <f t="shared" si="28"/>
        <v>43547</v>
      </c>
    </row>
    <row r="107" spans="1:26" x14ac:dyDescent="0.25">
      <c r="A107" s="12">
        <f t="shared" si="24"/>
        <v>24</v>
      </c>
      <c r="B107" s="14">
        <v>64</v>
      </c>
      <c r="C107" s="14">
        <v>45</v>
      </c>
      <c r="D107" s="14">
        <f t="shared" si="25"/>
        <v>19</v>
      </c>
      <c r="E107" s="16">
        <v>134</v>
      </c>
      <c r="F107" s="17">
        <v>171.34700000000001</v>
      </c>
      <c r="G107" s="14">
        <v>63.8</v>
      </c>
      <c r="H107" s="14">
        <v>46.2</v>
      </c>
      <c r="I107" s="14">
        <f t="shared" si="26"/>
        <v>17.599999999999994</v>
      </c>
      <c r="J107" s="16">
        <v>31</v>
      </c>
      <c r="K107" s="14">
        <v>62.1</v>
      </c>
      <c r="L107" s="14">
        <v>46.1</v>
      </c>
      <c r="M107" s="14">
        <f t="shared" si="27"/>
        <v>16</v>
      </c>
      <c r="N107" s="16">
        <v>121</v>
      </c>
      <c r="O107" s="16">
        <f t="shared" si="21"/>
        <v>457.34699999999998</v>
      </c>
      <c r="P107" s="14">
        <v>63.9</v>
      </c>
      <c r="Q107" s="13">
        <f>VLOOKUP(P107,'Ratio 1'!A104:B560,2)</f>
        <v>23</v>
      </c>
      <c r="R107" s="13">
        <f t="shared" si="22"/>
        <v>26.456935324819014</v>
      </c>
      <c r="S107" s="4"/>
      <c r="T107" s="2">
        <f t="shared" si="23"/>
        <v>24.165999999999993</v>
      </c>
      <c r="Z107" s="152">
        <f t="shared" si="28"/>
        <v>43548</v>
      </c>
    </row>
    <row r="108" spans="1:26" x14ac:dyDescent="0.25">
      <c r="A108" s="12">
        <f t="shared" si="24"/>
        <v>25</v>
      </c>
      <c r="B108" s="14">
        <v>63.9</v>
      </c>
      <c r="C108" s="14">
        <v>44.8</v>
      </c>
      <c r="D108" s="14">
        <f t="shared" si="25"/>
        <v>19.100000000000001</v>
      </c>
      <c r="E108" s="16">
        <v>134</v>
      </c>
      <c r="F108" s="17">
        <v>171.34700000000001</v>
      </c>
      <c r="G108" s="14">
        <v>63.7</v>
      </c>
      <c r="H108" s="14">
        <v>46.1</v>
      </c>
      <c r="I108" s="14">
        <f t="shared" si="26"/>
        <v>17.600000000000001</v>
      </c>
      <c r="J108" s="16">
        <v>31</v>
      </c>
      <c r="K108" s="14">
        <v>62.2</v>
      </c>
      <c r="L108" s="14">
        <v>46</v>
      </c>
      <c r="M108" s="14">
        <f t="shared" si="27"/>
        <v>16.200000000000003</v>
      </c>
      <c r="N108" s="16">
        <v>122</v>
      </c>
      <c r="O108" s="16">
        <f t="shared" si="21"/>
        <v>458.34699999999998</v>
      </c>
      <c r="P108" s="14">
        <v>63.8</v>
      </c>
      <c r="Q108" s="13">
        <f>VLOOKUP(P108,'Ratio 1'!A105:B561,2)</f>
        <v>23</v>
      </c>
      <c r="R108" s="13">
        <f t="shared" si="22"/>
        <v>26.617388136062853</v>
      </c>
      <c r="S108" s="4"/>
      <c r="T108" s="2">
        <f t="shared" si="23"/>
        <v>24.166</v>
      </c>
      <c r="Z108" s="152">
        <f t="shared" si="28"/>
        <v>43549</v>
      </c>
    </row>
    <row r="109" spans="1:26" x14ac:dyDescent="0.25">
      <c r="A109" s="12">
        <f t="shared" si="24"/>
        <v>26</v>
      </c>
      <c r="B109" s="14">
        <v>63.7</v>
      </c>
      <c r="C109" s="14">
        <v>45.2</v>
      </c>
      <c r="D109" s="14">
        <f t="shared" si="25"/>
        <v>18.5</v>
      </c>
      <c r="E109" s="16">
        <v>136</v>
      </c>
      <c r="F109" s="17">
        <v>133.96299999999999</v>
      </c>
      <c r="G109" s="14">
        <v>63.5</v>
      </c>
      <c r="H109" s="14">
        <v>46.4</v>
      </c>
      <c r="I109" s="14">
        <f t="shared" si="26"/>
        <v>17.100000000000001</v>
      </c>
      <c r="J109" s="16">
        <v>30</v>
      </c>
      <c r="K109" s="14">
        <v>61.8</v>
      </c>
      <c r="L109" s="14">
        <v>46.3</v>
      </c>
      <c r="M109" s="14">
        <f t="shared" si="27"/>
        <v>15.5</v>
      </c>
      <c r="N109" s="16">
        <v>157</v>
      </c>
      <c r="O109" s="16">
        <f t="shared" si="21"/>
        <v>456.96299999999997</v>
      </c>
      <c r="P109" s="14">
        <v>63.6</v>
      </c>
      <c r="Q109" s="13">
        <f>VLOOKUP(P109,'Ratio 1'!A106:B562,2)</f>
        <v>23</v>
      </c>
      <c r="R109" s="13">
        <f t="shared" si="22"/>
        <v>34.357267437407408</v>
      </c>
      <c r="S109" s="4"/>
      <c r="T109" s="2">
        <f t="shared" si="23"/>
        <v>23.764000000000003</v>
      </c>
      <c r="Z109" s="152">
        <f t="shared" si="28"/>
        <v>43550</v>
      </c>
    </row>
    <row r="110" spans="1:26" x14ac:dyDescent="0.25">
      <c r="A110" s="12">
        <f t="shared" si="24"/>
        <v>27</v>
      </c>
      <c r="B110" s="14">
        <v>63.6</v>
      </c>
      <c r="C110" s="14">
        <v>44.9</v>
      </c>
      <c r="D110" s="14">
        <f t="shared" si="25"/>
        <v>18.700000000000003</v>
      </c>
      <c r="E110" s="16">
        <v>135</v>
      </c>
      <c r="F110" s="17">
        <v>97.879000000000005</v>
      </c>
      <c r="G110" s="14">
        <v>63.4</v>
      </c>
      <c r="H110" s="14">
        <v>46</v>
      </c>
      <c r="I110" s="14">
        <f t="shared" si="26"/>
        <v>17.399999999999999</v>
      </c>
      <c r="J110" s="16">
        <v>30</v>
      </c>
      <c r="K110" s="14">
        <v>61.6</v>
      </c>
      <c r="L110" s="14">
        <v>46.1</v>
      </c>
      <c r="M110" s="14">
        <f t="shared" si="27"/>
        <v>15.5</v>
      </c>
      <c r="N110" s="16">
        <v>168</v>
      </c>
      <c r="O110" s="16">
        <f t="shared" si="21"/>
        <v>430.87900000000002</v>
      </c>
      <c r="P110" s="14">
        <v>63.5</v>
      </c>
      <c r="Q110" s="13">
        <f>VLOOKUP(P110,'Ratio 1'!A107:B563,2)</f>
        <v>23</v>
      </c>
      <c r="R110" s="13">
        <f t="shared" si="22"/>
        <v>38.990064496065017</v>
      </c>
      <c r="S110" s="4"/>
      <c r="T110" s="2">
        <f t="shared" si="23"/>
        <v>24.015000000000001</v>
      </c>
      <c r="Z110" s="152">
        <f t="shared" si="28"/>
        <v>43551</v>
      </c>
    </row>
    <row r="111" spans="1:26" x14ac:dyDescent="0.25">
      <c r="A111" s="12">
        <f t="shared" si="24"/>
        <v>28</v>
      </c>
      <c r="B111" s="14">
        <v>63.7</v>
      </c>
      <c r="C111" s="14">
        <v>44.3</v>
      </c>
      <c r="D111" s="14">
        <f t="shared" si="25"/>
        <v>19.400000000000006</v>
      </c>
      <c r="E111" s="16">
        <v>132</v>
      </c>
      <c r="F111" s="17">
        <v>79.989000000000004</v>
      </c>
      <c r="G111" s="14">
        <v>63.4</v>
      </c>
      <c r="H111" s="14">
        <v>45.6</v>
      </c>
      <c r="I111" s="14">
        <f t="shared" si="26"/>
        <v>17.799999999999997</v>
      </c>
      <c r="J111" s="16">
        <v>31</v>
      </c>
      <c r="K111" s="14">
        <v>61.6</v>
      </c>
      <c r="L111" s="14">
        <v>45.7</v>
      </c>
      <c r="M111" s="14">
        <f t="shared" si="27"/>
        <v>15.899999999999999</v>
      </c>
      <c r="N111" s="16">
        <v>173</v>
      </c>
      <c r="O111" s="16">
        <f t="shared" si="21"/>
        <v>415.98900000000003</v>
      </c>
      <c r="P111" s="14">
        <v>63.5</v>
      </c>
      <c r="Q111" s="13">
        <f>VLOOKUP(P111,'Ratio 1'!A108:B564,2)</f>
        <v>23</v>
      </c>
      <c r="R111" s="13">
        <f t="shared" si="22"/>
        <v>41.587638134662214</v>
      </c>
      <c r="S111" s="4"/>
      <c r="T111" s="2">
        <f t="shared" si="23"/>
        <v>24.267999999999997</v>
      </c>
      <c r="Z111" s="152">
        <f t="shared" si="28"/>
        <v>43552</v>
      </c>
    </row>
    <row r="112" spans="1:26" x14ac:dyDescent="0.25">
      <c r="A112" s="12">
        <f t="shared" si="24"/>
        <v>29</v>
      </c>
      <c r="B112" s="14">
        <v>63.7</v>
      </c>
      <c r="C112" s="14">
        <v>43.9</v>
      </c>
      <c r="D112" s="14">
        <f t="shared" si="25"/>
        <v>19.800000000000004</v>
      </c>
      <c r="E112" s="16">
        <v>127</v>
      </c>
      <c r="F112" s="17">
        <v>61.595999999999997</v>
      </c>
      <c r="G112" s="14">
        <v>63.5</v>
      </c>
      <c r="H112" s="14">
        <v>45.1</v>
      </c>
      <c r="I112" s="14">
        <f t="shared" si="26"/>
        <v>18.399999999999999</v>
      </c>
      <c r="J112" s="16">
        <v>31</v>
      </c>
      <c r="K112" s="14">
        <v>61.5</v>
      </c>
      <c r="L112" s="14">
        <v>45</v>
      </c>
      <c r="M112" s="14">
        <f t="shared" si="27"/>
        <v>16.5</v>
      </c>
      <c r="N112" s="16">
        <v>183</v>
      </c>
      <c r="O112" s="16">
        <f t="shared" si="21"/>
        <v>402.596</v>
      </c>
      <c r="P112" s="14">
        <v>63.5</v>
      </c>
      <c r="Q112" s="13">
        <f>VLOOKUP(P112,'Ratio 1'!A109:B565,2)</f>
        <v>23</v>
      </c>
      <c r="R112" s="13">
        <f t="shared" si="22"/>
        <v>45.454997069022049</v>
      </c>
      <c r="S112" s="4"/>
      <c r="T112" s="2">
        <f t="shared" si="23"/>
        <v>24.622999999999998</v>
      </c>
      <c r="Z112" s="152">
        <f t="shared" si="28"/>
        <v>43553</v>
      </c>
    </row>
    <row r="113" spans="1:26" x14ac:dyDescent="0.25">
      <c r="A113" s="12">
        <f t="shared" si="24"/>
        <v>30</v>
      </c>
      <c r="B113" s="14">
        <v>63.6</v>
      </c>
      <c r="C113" s="14">
        <v>43.7</v>
      </c>
      <c r="D113" s="14">
        <f t="shared" si="25"/>
        <v>19.899999999999999</v>
      </c>
      <c r="E113" s="16">
        <v>125</v>
      </c>
      <c r="F113" s="17">
        <v>60.39</v>
      </c>
      <c r="G113" s="14">
        <v>63.4</v>
      </c>
      <c r="H113" s="14">
        <v>45</v>
      </c>
      <c r="I113" s="14">
        <f t="shared" si="26"/>
        <v>18.399999999999999</v>
      </c>
      <c r="J113" s="16">
        <v>31</v>
      </c>
      <c r="K113" s="14">
        <v>61.3</v>
      </c>
      <c r="L113" s="14">
        <v>44.9</v>
      </c>
      <c r="M113" s="14">
        <f t="shared" si="27"/>
        <v>16.399999999999999</v>
      </c>
      <c r="N113" s="16">
        <v>190</v>
      </c>
      <c r="O113" s="16">
        <f t="shared" si="21"/>
        <v>406.39</v>
      </c>
      <c r="P113" s="14">
        <v>63.4</v>
      </c>
      <c r="Q113" s="13">
        <f>VLOOKUP(P113,'Ratio 1'!A110:B566,2)</f>
        <v>23</v>
      </c>
      <c r="R113" s="13">
        <f t="shared" si="22"/>
        <v>46.753118925170405</v>
      </c>
      <c r="S113" s="4"/>
      <c r="T113" s="2">
        <f t="shared" si="23"/>
        <v>24.524999999999999</v>
      </c>
      <c r="Z113" s="152">
        <f t="shared" si="28"/>
        <v>43554</v>
      </c>
    </row>
    <row r="114" spans="1:26" ht="18.75" thickBot="1" x14ac:dyDescent="0.3">
      <c r="A114" s="58">
        <f t="shared" si="24"/>
        <v>31</v>
      </c>
      <c r="B114" s="59">
        <v>63.5</v>
      </c>
      <c r="C114" s="59">
        <v>43.5</v>
      </c>
      <c r="D114" s="14">
        <f t="shared" si="25"/>
        <v>20</v>
      </c>
      <c r="E114" s="60">
        <v>125</v>
      </c>
      <c r="F114" s="346">
        <v>59.591000000000001</v>
      </c>
      <c r="G114" s="59">
        <v>63.3</v>
      </c>
      <c r="H114" s="59">
        <v>44.7</v>
      </c>
      <c r="I114" s="14">
        <f t="shared" si="26"/>
        <v>18.599999999999994</v>
      </c>
      <c r="J114" s="60">
        <v>31</v>
      </c>
      <c r="K114" s="59">
        <v>61.2</v>
      </c>
      <c r="L114" s="59">
        <v>44.7</v>
      </c>
      <c r="M114" s="14">
        <f t="shared" si="27"/>
        <v>16.5</v>
      </c>
      <c r="N114" s="60">
        <v>187</v>
      </c>
      <c r="O114" s="60">
        <f t="shared" si="21"/>
        <v>402.59100000000001</v>
      </c>
      <c r="P114" s="59">
        <v>63.3</v>
      </c>
      <c r="Q114" s="13">
        <f>VLOOKUP(P114,'Ratio 1'!A111:B567,2)</f>
        <v>23</v>
      </c>
      <c r="R114" s="61">
        <f t="shared" si="22"/>
        <v>46.449125787710102</v>
      </c>
      <c r="S114" s="4"/>
      <c r="T114" s="2">
        <f t="shared" si="23"/>
        <v>24.724999999999994</v>
      </c>
      <c r="Z114" s="152">
        <f t="shared" si="28"/>
        <v>43555</v>
      </c>
    </row>
    <row r="115" spans="1:26" ht="18.75" thickTop="1" x14ac:dyDescent="0.25">
      <c r="A115" s="22" t="s">
        <v>36</v>
      </c>
      <c r="B115" s="62">
        <f>MAX(B84:B114)</f>
        <v>64.5</v>
      </c>
      <c r="C115" s="62">
        <f>MAX(C84:C114)</f>
        <v>46.4</v>
      </c>
      <c r="D115" s="62">
        <f>MAX(D84:D114)</f>
        <v>20</v>
      </c>
      <c r="E115" s="63">
        <f>MAX(E84:E114)</f>
        <v>157</v>
      </c>
      <c r="F115" s="261"/>
      <c r="G115" s="62">
        <f t="shared" ref="G115:R115" si="29">MAX(G84:G114)</f>
        <v>64.400000000000006</v>
      </c>
      <c r="H115" s="62">
        <f t="shared" si="29"/>
        <v>47.9</v>
      </c>
      <c r="I115" s="62">
        <f t="shared" si="29"/>
        <v>18.599999999999994</v>
      </c>
      <c r="J115" s="63">
        <f t="shared" si="29"/>
        <v>199</v>
      </c>
      <c r="K115" s="62">
        <f t="shared" si="29"/>
        <v>63.3</v>
      </c>
      <c r="L115" s="62">
        <f t="shared" si="29"/>
        <v>47.9</v>
      </c>
      <c r="M115" s="62">
        <f t="shared" si="29"/>
        <v>17.199999999999996</v>
      </c>
      <c r="N115" s="63">
        <f t="shared" si="29"/>
        <v>190</v>
      </c>
      <c r="O115" s="63">
        <f t="shared" si="29"/>
        <v>530.34699999999998</v>
      </c>
      <c r="P115" s="62">
        <f t="shared" si="29"/>
        <v>64.5</v>
      </c>
      <c r="Q115" s="64">
        <f t="shared" si="29"/>
        <v>23</v>
      </c>
      <c r="R115" s="64">
        <f t="shared" si="29"/>
        <v>46.753118925170405</v>
      </c>
      <c r="S115" s="4"/>
    </row>
    <row r="116" spans="1:26" x14ac:dyDescent="0.25">
      <c r="A116" s="12" t="s">
        <v>37</v>
      </c>
      <c r="B116" s="14">
        <f>MIN(B84:B114)</f>
        <v>61.1</v>
      </c>
      <c r="C116" s="14">
        <f>MIN(C84:C114)</f>
        <v>42.2</v>
      </c>
      <c r="D116" s="14">
        <f>MIN(D84:D114)</f>
        <v>17.699999999999996</v>
      </c>
      <c r="E116" s="16">
        <f>MIN(E84:E114)</f>
        <v>125</v>
      </c>
      <c r="F116" s="17"/>
      <c r="G116" s="14">
        <f t="shared" ref="G116:R116" si="30">MIN(G84:G114)</f>
        <v>60.7</v>
      </c>
      <c r="H116" s="14">
        <f t="shared" si="30"/>
        <v>43.6</v>
      </c>
      <c r="I116" s="14">
        <f t="shared" si="30"/>
        <v>16.100000000000001</v>
      </c>
      <c r="J116" s="16">
        <f t="shared" si="30"/>
        <v>30</v>
      </c>
      <c r="K116" s="14">
        <f t="shared" si="30"/>
        <v>60.1</v>
      </c>
      <c r="L116" s="14">
        <f t="shared" si="30"/>
        <v>43.4</v>
      </c>
      <c r="M116" s="14">
        <f t="shared" si="30"/>
        <v>15</v>
      </c>
      <c r="N116" s="16">
        <f t="shared" si="30"/>
        <v>0</v>
      </c>
      <c r="O116" s="16">
        <f t="shared" si="30"/>
        <v>388.07799999999997</v>
      </c>
      <c r="P116" s="14">
        <f t="shared" si="30"/>
        <v>61.1</v>
      </c>
      <c r="Q116" s="13">
        <f t="shared" si="30"/>
        <v>23</v>
      </c>
      <c r="R116" s="13">
        <f t="shared" si="30"/>
        <v>0</v>
      </c>
      <c r="S116" s="4"/>
    </row>
    <row r="117" spans="1:26" x14ac:dyDescent="0.25">
      <c r="A117" s="12" t="s">
        <v>35</v>
      </c>
      <c r="B117" s="14">
        <f>AVERAGE(B84:B114)</f>
        <v>63.609677419354838</v>
      </c>
      <c r="C117" s="14">
        <f>AVERAGE(C84:C114)</f>
        <v>44.851612903225806</v>
      </c>
      <c r="D117" s="14">
        <f>AVERAGE(D84:D114)</f>
        <v>18.758064516129028</v>
      </c>
      <c r="E117" s="16">
        <f>AVERAGE(E84:E114)</f>
        <v>139.83870967741936</v>
      </c>
      <c r="F117" s="17"/>
      <c r="G117" s="14">
        <f t="shared" ref="G117:R117" si="31">AVERAGE(G84:G114)</f>
        <v>63.461290322580659</v>
      </c>
      <c r="H117" s="14">
        <f t="shared" si="31"/>
        <v>46.167741935483875</v>
      </c>
      <c r="I117" s="14">
        <f t="shared" si="31"/>
        <v>17.293548387096774</v>
      </c>
      <c r="J117" s="16">
        <f t="shared" si="31"/>
        <v>116.12903225806451</v>
      </c>
      <c r="K117" s="14">
        <f t="shared" si="31"/>
        <v>62.193548387096769</v>
      </c>
      <c r="L117" s="14">
        <f t="shared" si="31"/>
        <v>46.158064516129031</v>
      </c>
      <c r="M117" s="14">
        <f t="shared" si="31"/>
        <v>16.035483870967738</v>
      </c>
      <c r="N117" s="16">
        <f t="shared" si="31"/>
        <v>72.516129032258064</v>
      </c>
      <c r="O117" s="16">
        <f t="shared" si="31"/>
        <v>460.55477419354838</v>
      </c>
      <c r="P117" s="14">
        <f t="shared" si="31"/>
        <v>63.574193548387093</v>
      </c>
      <c r="Q117" s="13">
        <f t="shared" si="31"/>
        <v>23</v>
      </c>
      <c r="R117" s="13">
        <f t="shared" si="31"/>
        <v>16.284824916944633</v>
      </c>
      <c r="S117" s="4"/>
    </row>
    <row r="118" spans="1:26" x14ac:dyDescent="0.25">
      <c r="A118" s="6" t="s">
        <v>38</v>
      </c>
      <c r="B118" s="52"/>
      <c r="C118" s="52"/>
      <c r="D118" s="52"/>
      <c r="E118" s="53"/>
      <c r="F118" s="263"/>
      <c r="G118" s="52"/>
      <c r="H118" s="52"/>
      <c r="I118" s="52"/>
      <c r="J118" s="53"/>
      <c r="K118" s="52"/>
      <c r="L118" s="52"/>
      <c r="M118" s="52"/>
      <c r="N118" s="53"/>
      <c r="O118" s="53"/>
      <c r="P118" s="52"/>
      <c r="Q118" s="54"/>
      <c r="R118" s="54"/>
    </row>
    <row r="119" spans="1:26" x14ac:dyDescent="0.25">
      <c r="A119" s="2" t="s">
        <v>39</v>
      </c>
    </row>
    <row r="121" spans="1:26" x14ac:dyDescent="0.25">
      <c r="A121" s="1" t="s">
        <v>40</v>
      </c>
      <c r="B121" s="1"/>
      <c r="C121" s="1"/>
      <c r="D121" s="1"/>
      <c r="E121" s="1"/>
      <c r="F121" s="258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26" x14ac:dyDescent="0.25">
      <c r="J122" s="49"/>
    </row>
    <row r="123" spans="1:26" x14ac:dyDescent="0.25">
      <c r="A123" s="11" t="s">
        <v>25</v>
      </c>
      <c r="B123" s="23" t="s">
        <v>41</v>
      </c>
      <c r="C123" s="25"/>
      <c r="D123" s="25"/>
      <c r="E123" s="24"/>
      <c r="F123" s="260" t="s">
        <v>42</v>
      </c>
      <c r="G123" s="23" t="s">
        <v>43</v>
      </c>
      <c r="H123" s="25"/>
      <c r="I123" s="25"/>
      <c r="J123" s="24"/>
      <c r="K123" s="23" t="s">
        <v>44</v>
      </c>
      <c r="L123" s="25"/>
      <c r="M123" s="25"/>
      <c r="N123" s="24"/>
      <c r="O123" s="11" t="s">
        <v>45</v>
      </c>
      <c r="P123" s="11" t="s">
        <v>46</v>
      </c>
      <c r="Q123" s="23" t="s">
        <v>47</v>
      </c>
      <c r="R123" s="24"/>
      <c r="S123" s="4"/>
    </row>
    <row r="124" spans="1:26" x14ac:dyDescent="0.25">
      <c r="A124" s="22">
        <f>A4</f>
        <v>2019</v>
      </c>
      <c r="B124" s="12" t="s">
        <v>48</v>
      </c>
      <c r="C124" s="12" t="s">
        <v>49</v>
      </c>
      <c r="D124" s="12" t="s">
        <v>50</v>
      </c>
      <c r="E124" s="12" t="s">
        <v>13</v>
      </c>
      <c r="F124" s="261" t="s">
        <v>13</v>
      </c>
      <c r="G124" s="12" t="s">
        <v>48</v>
      </c>
      <c r="H124" s="12" t="s">
        <v>49</v>
      </c>
      <c r="I124" s="12" t="s">
        <v>50</v>
      </c>
      <c r="J124" s="12" t="s">
        <v>51</v>
      </c>
      <c r="K124" s="12" t="s">
        <v>48</v>
      </c>
      <c r="L124" s="12" t="s">
        <v>49</v>
      </c>
      <c r="M124" s="12" t="s">
        <v>50</v>
      </c>
      <c r="N124" s="12" t="s">
        <v>51</v>
      </c>
      <c r="O124" s="22" t="s">
        <v>51</v>
      </c>
      <c r="P124" s="22" t="s">
        <v>14</v>
      </c>
      <c r="Q124" s="12" t="s">
        <v>52</v>
      </c>
      <c r="R124" s="12" t="s">
        <v>53</v>
      </c>
      <c r="S124" s="4"/>
    </row>
    <row r="125" spans="1:26" x14ac:dyDescent="0.25">
      <c r="A125" s="12">
        <v>1</v>
      </c>
      <c r="B125" s="14">
        <v>63.2</v>
      </c>
      <c r="C125" s="14">
        <v>43.1</v>
      </c>
      <c r="D125" s="14">
        <f t="shared" ref="D125:D154" si="32">+B125-C125</f>
        <v>20.100000000000001</v>
      </c>
      <c r="E125" s="16">
        <v>125</v>
      </c>
      <c r="F125" s="17">
        <v>58.399000000000001</v>
      </c>
      <c r="G125" s="14">
        <v>63.1</v>
      </c>
      <c r="H125" s="14">
        <v>44.4</v>
      </c>
      <c r="I125" s="14">
        <f t="shared" ref="I125:I154" si="33">+G125-H125</f>
        <v>18.700000000000003</v>
      </c>
      <c r="J125" s="16">
        <v>32</v>
      </c>
      <c r="K125" s="14">
        <v>61</v>
      </c>
      <c r="L125" s="14">
        <v>44.2</v>
      </c>
      <c r="M125" s="14">
        <f t="shared" ref="M125:M154" si="34">+K125-L125</f>
        <v>16.799999999999997</v>
      </c>
      <c r="N125" s="16">
        <v>183</v>
      </c>
      <c r="O125" s="16">
        <f t="shared" ref="O125:O154" si="35">E125+F125+J125+N125</f>
        <v>398.399</v>
      </c>
      <c r="P125" s="14">
        <v>63.1</v>
      </c>
      <c r="Q125" s="13">
        <f>VLOOKUP(P125,'Ratio 1'!A122:B578,2)</f>
        <v>23</v>
      </c>
      <c r="R125" s="13">
        <f t="shared" ref="R125:R154" si="36">N125/O125*100</f>
        <v>45.93385023556786</v>
      </c>
      <c r="S125" s="4"/>
      <c r="T125" s="2">
        <f t="shared" ref="T125:T154" si="37">I125+(0.5*0.018*E125)+(0.04*E125)</f>
        <v>24.825000000000003</v>
      </c>
      <c r="Z125" s="152">
        <v>43556</v>
      </c>
    </row>
    <row r="126" spans="1:26" x14ac:dyDescent="0.25">
      <c r="A126" s="12">
        <f t="shared" ref="A126:A154" si="38">SUM(A125+1)</f>
        <v>2</v>
      </c>
      <c r="B126" s="14">
        <v>63</v>
      </c>
      <c r="C126" s="14">
        <v>42.8</v>
      </c>
      <c r="D126" s="14">
        <f t="shared" si="32"/>
        <v>20.200000000000003</v>
      </c>
      <c r="E126" s="16">
        <v>125</v>
      </c>
      <c r="F126" s="17">
        <v>56.037999999999997</v>
      </c>
      <c r="G126" s="14">
        <v>62.8</v>
      </c>
      <c r="H126" s="14">
        <v>44.1</v>
      </c>
      <c r="I126" s="14">
        <f t="shared" si="33"/>
        <v>18.699999999999996</v>
      </c>
      <c r="J126" s="16">
        <v>32</v>
      </c>
      <c r="K126" s="14">
        <v>60.8</v>
      </c>
      <c r="L126" s="14">
        <v>43.9</v>
      </c>
      <c r="M126" s="14">
        <f t="shared" si="34"/>
        <v>16.899999999999999</v>
      </c>
      <c r="N126" s="16">
        <v>184</v>
      </c>
      <c r="O126" s="16">
        <f t="shared" si="35"/>
        <v>397.03800000000001</v>
      </c>
      <c r="P126" s="14">
        <v>62.8</v>
      </c>
      <c r="Q126" s="13">
        <f>VLOOKUP(P126,'Ratio 1'!A123:B579,2)</f>
        <v>23</v>
      </c>
      <c r="R126" s="13">
        <f t="shared" si="36"/>
        <v>46.343171182607207</v>
      </c>
      <c r="S126" s="4"/>
      <c r="T126" s="2">
        <f t="shared" si="37"/>
        <v>24.824999999999996</v>
      </c>
      <c r="Z126" s="152">
        <f>Z125+1</f>
        <v>43557</v>
      </c>
    </row>
    <row r="127" spans="1:26" x14ac:dyDescent="0.25">
      <c r="A127" s="12">
        <f t="shared" si="38"/>
        <v>3</v>
      </c>
      <c r="B127" s="14">
        <v>62.6</v>
      </c>
      <c r="C127" s="14">
        <v>42.5</v>
      </c>
      <c r="D127" s="14">
        <f t="shared" si="32"/>
        <v>20.100000000000001</v>
      </c>
      <c r="E127" s="16">
        <v>125</v>
      </c>
      <c r="F127" s="17">
        <v>52.939</v>
      </c>
      <c r="G127" s="14">
        <v>62.5</v>
      </c>
      <c r="H127" s="14">
        <v>43.9</v>
      </c>
      <c r="I127" s="14">
        <f t="shared" si="33"/>
        <v>18.600000000000001</v>
      </c>
      <c r="J127" s="16">
        <v>32</v>
      </c>
      <c r="K127" s="14">
        <v>60.4</v>
      </c>
      <c r="L127" s="14">
        <v>43.7</v>
      </c>
      <c r="M127" s="14">
        <f t="shared" si="34"/>
        <v>16.699999999999996</v>
      </c>
      <c r="N127" s="16">
        <v>186</v>
      </c>
      <c r="O127" s="16">
        <f t="shared" si="35"/>
        <v>395.93899999999996</v>
      </c>
      <c r="P127" s="14">
        <v>62.4</v>
      </c>
      <c r="Q127" s="13">
        <f>VLOOKUP(P127,'Ratio 1'!A124:B580,2)</f>
        <v>23</v>
      </c>
      <c r="R127" s="13">
        <f t="shared" si="36"/>
        <v>46.976933315485468</v>
      </c>
      <c r="S127" s="4"/>
      <c r="T127" s="2">
        <f t="shared" si="37"/>
        <v>24.725000000000001</v>
      </c>
      <c r="Z127" s="152">
        <f t="shared" ref="Z127:Z154" si="39">Z126+1</f>
        <v>43558</v>
      </c>
    </row>
    <row r="128" spans="1:26" x14ac:dyDescent="0.25">
      <c r="A128" s="12">
        <f t="shared" si="38"/>
        <v>4</v>
      </c>
      <c r="B128" s="14">
        <v>62.3</v>
      </c>
      <c r="C128" s="14">
        <v>42.2</v>
      </c>
      <c r="D128" s="14">
        <f t="shared" si="32"/>
        <v>20.099999999999994</v>
      </c>
      <c r="E128" s="16">
        <v>122</v>
      </c>
      <c r="F128" s="17">
        <v>49.899000000000001</v>
      </c>
      <c r="G128" s="14">
        <v>62</v>
      </c>
      <c r="H128" s="14">
        <v>43.2</v>
      </c>
      <c r="I128" s="14">
        <f t="shared" si="33"/>
        <v>18.799999999999997</v>
      </c>
      <c r="J128" s="16">
        <v>32</v>
      </c>
      <c r="K128" s="14">
        <v>60</v>
      </c>
      <c r="L128" s="14">
        <v>43.1</v>
      </c>
      <c r="M128" s="14">
        <f t="shared" si="34"/>
        <v>16.899999999999999</v>
      </c>
      <c r="N128" s="16">
        <v>182</v>
      </c>
      <c r="O128" s="16">
        <f t="shared" si="35"/>
        <v>385.899</v>
      </c>
      <c r="P128" s="14">
        <v>62.1</v>
      </c>
      <c r="Q128" s="13">
        <f>VLOOKUP(P128,'Ratio 1'!A125:B581,2)</f>
        <v>23</v>
      </c>
      <c r="R128" s="13">
        <f t="shared" si="36"/>
        <v>47.162599540294217</v>
      </c>
      <c r="S128" s="4"/>
      <c r="T128" s="2">
        <f t="shared" si="37"/>
        <v>24.777999999999995</v>
      </c>
      <c r="Z128" s="152">
        <f t="shared" si="39"/>
        <v>43559</v>
      </c>
    </row>
    <row r="129" spans="1:26" x14ac:dyDescent="0.25">
      <c r="A129" s="12">
        <f t="shared" si="38"/>
        <v>5</v>
      </c>
      <c r="B129" s="14">
        <v>62.1</v>
      </c>
      <c r="C129" s="14">
        <v>41.7</v>
      </c>
      <c r="D129" s="14">
        <f t="shared" si="32"/>
        <v>20.399999999999999</v>
      </c>
      <c r="E129" s="16">
        <v>122</v>
      </c>
      <c r="F129" s="17">
        <v>49.149000000000001</v>
      </c>
      <c r="G129" s="14">
        <v>62</v>
      </c>
      <c r="H129" s="14">
        <v>42.8</v>
      </c>
      <c r="I129" s="14">
        <f t="shared" si="33"/>
        <v>19.200000000000003</v>
      </c>
      <c r="J129" s="16">
        <v>32</v>
      </c>
      <c r="K129" s="14">
        <v>60</v>
      </c>
      <c r="L129" s="14">
        <v>42.8</v>
      </c>
      <c r="M129" s="14">
        <f t="shared" si="34"/>
        <v>17.200000000000003</v>
      </c>
      <c r="N129" s="16">
        <v>169</v>
      </c>
      <c r="O129" s="16">
        <f t="shared" si="35"/>
        <v>372.149</v>
      </c>
      <c r="P129" s="14">
        <v>61.9</v>
      </c>
      <c r="Q129" s="13">
        <f>VLOOKUP(P129,'Ratio 1'!A126:B582,2)</f>
        <v>23</v>
      </c>
      <c r="R129" s="13">
        <f t="shared" si="36"/>
        <v>45.411918344534044</v>
      </c>
      <c r="S129" s="4"/>
      <c r="T129" s="2">
        <f t="shared" si="37"/>
        <v>25.178000000000001</v>
      </c>
      <c r="Z129" s="152">
        <f t="shared" si="39"/>
        <v>43560</v>
      </c>
    </row>
    <row r="130" spans="1:26" x14ac:dyDescent="0.25">
      <c r="A130" s="12">
        <f t="shared" si="38"/>
        <v>6</v>
      </c>
      <c r="B130" s="14">
        <v>61.7</v>
      </c>
      <c r="C130" s="14">
        <v>40.9</v>
      </c>
      <c r="D130" s="14">
        <f t="shared" si="32"/>
        <v>20.800000000000004</v>
      </c>
      <c r="E130" s="16">
        <v>119</v>
      </c>
      <c r="F130" s="17">
        <v>46.183</v>
      </c>
      <c r="G130" s="14">
        <v>61.5</v>
      </c>
      <c r="H130" s="14">
        <v>42</v>
      </c>
      <c r="I130" s="14">
        <f t="shared" si="33"/>
        <v>19.5</v>
      </c>
      <c r="J130" s="16">
        <v>32</v>
      </c>
      <c r="K130" s="14">
        <v>59.8</v>
      </c>
      <c r="L130" s="14">
        <v>41.8</v>
      </c>
      <c r="M130" s="14">
        <f t="shared" si="34"/>
        <v>18</v>
      </c>
      <c r="N130" s="16">
        <v>156</v>
      </c>
      <c r="O130" s="16">
        <f t="shared" si="35"/>
        <v>353.18299999999999</v>
      </c>
      <c r="P130" s="14">
        <v>61.5</v>
      </c>
      <c r="Q130" s="13">
        <f>VLOOKUP(P130,'Ratio 1'!A127:B583,2)</f>
        <v>23</v>
      </c>
      <c r="R130" s="13">
        <f t="shared" si="36"/>
        <v>44.169736368964529</v>
      </c>
      <c r="S130" s="4"/>
      <c r="T130" s="2">
        <f t="shared" si="37"/>
        <v>25.331000000000003</v>
      </c>
      <c r="Z130" s="152">
        <f t="shared" si="39"/>
        <v>43561</v>
      </c>
    </row>
    <row r="131" spans="1:26" x14ac:dyDescent="0.25">
      <c r="A131" s="12">
        <f t="shared" si="38"/>
        <v>7</v>
      </c>
      <c r="B131" s="14">
        <v>61.3</v>
      </c>
      <c r="C131" s="14">
        <v>40.1</v>
      </c>
      <c r="D131" s="14">
        <f t="shared" si="32"/>
        <v>21.199999999999996</v>
      </c>
      <c r="E131" s="16">
        <v>119</v>
      </c>
      <c r="F131" s="17">
        <v>43.279000000000003</v>
      </c>
      <c r="G131" s="14">
        <v>61.2</v>
      </c>
      <c r="H131" s="14">
        <v>41.1</v>
      </c>
      <c r="I131" s="14">
        <f t="shared" si="33"/>
        <v>20.100000000000001</v>
      </c>
      <c r="J131" s="16">
        <v>33</v>
      </c>
      <c r="K131" s="14">
        <v>59.5</v>
      </c>
      <c r="L131" s="14">
        <v>41.1</v>
      </c>
      <c r="M131" s="14">
        <f t="shared" si="34"/>
        <v>18.399999999999999</v>
      </c>
      <c r="N131" s="16">
        <v>145</v>
      </c>
      <c r="O131" s="16">
        <f t="shared" si="35"/>
        <v>340.279</v>
      </c>
      <c r="P131" s="14">
        <v>61.1</v>
      </c>
      <c r="Q131" s="13">
        <f>VLOOKUP(P131,'Ratio 1'!A128:B584,2)</f>
        <v>23</v>
      </c>
      <c r="R131" s="13">
        <f t="shared" si="36"/>
        <v>42.612091842282361</v>
      </c>
      <c r="S131" s="4"/>
      <c r="T131" s="2">
        <f t="shared" si="37"/>
        <v>25.931000000000004</v>
      </c>
      <c r="Z131" s="152">
        <f t="shared" si="39"/>
        <v>43562</v>
      </c>
    </row>
    <row r="132" spans="1:26" x14ac:dyDescent="0.25">
      <c r="A132" s="12">
        <f t="shared" si="38"/>
        <v>8</v>
      </c>
      <c r="B132" s="14">
        <v>61</v>
      </c>
      <c r="C132" s="14">
        <v>40.4</v>
      </c>
      <c r="D132" s="14">
        <f t="shared" si="32"/>
        <v>20.6</v>
      </c>
      <c r="E132" s="16">
        <v>118</v>
      </c>
      <c r="F132" s="17">
        <v>41.85</v>
      </c>
      <c r="G132" s="14">
        <v>60.9</v>
      </c>
      <c r="H132" s="14">
        <v>41.4</v>
      </c>
      <c r="I132" s="14">
        <f t="shared" si="33"/>
        <v>19.5</v>
      </c>
      <c r="J132" s="16">
        <v>32</v>
      </c>
      <c r="K132" s="14">
        <v>59</v>
      </c>
      <c r="L132" s="14">
        <v>41.4</v>
      </c>
      <c r="M132" s="14">
        <f t="shared" si="34"/>
        <v>17.600000000000001</v>
      </c>
      <c r="N132" s="16">
        <v>149</v>
      </c>
      <c r="O132" s="16">
        <f t="shared" si="35"/>
        <v>340.85</v>
      </c>
      <c r="P132" s="14">
        <v>60.8</v>
      </c>
      <c r="Q132" s="13">
        <f>VLOOKUP(P132,'Ratio 1'!A129:B585,2)</f>
        <v>23</v>
      </c>
      <c r="R132" s="13">
        <f t="shared" si="36"/>
        <v>43.714243802259055</v>
      </c>
      <c r="S132" s="4"/>
      <c r="T132" s="2">
        <f t="shared" si="37"/>
        <v>25.282</v>
      </c>
      <c r="Z132" s="152">
        <f t="shared" si="39"/>
        <v>43563</v>
      </c>
    </row>
    <row r="133" spans="1:26" x14ac:dyDescent="0.25">
      <c r="A133" s="12">
        <f t="shared" si="38"/>
        <v>9</v>
      </c>
      <c r="B133" s="14">
        <v>60.8</v>
      </c>
      <c r="C133" s="14">
        <v>40.1</v>
      </c>
      <c r="D133" s="14">
        <f t="shared" si="32"/>
        <v>20.699999999999996</v>
      </c>
      <c r="E133" s="16">
        <v>119</v>
      </c>
      <c r="F133" s="17">
        <v>40.436999999999998</v>
      </c>
      <c r="G133" s="14">
        <v>60.7</v>
      </c>
      <c r="H133" s="14">
        <v>41</v>
      </c>
      <c r="I133" s="14">
        <f t="shared" si="33"/>
        <v>19.700000000000003</v>
      </c>
      <c r="J133" s="16">
        <v>33</v>
      </c>
      <c r="K133" s="14">
        <v>59</v>
      </c>
      <c r="L133" s="14">
        <v>41</v>
      </c>
      <c r="M133" s="14">
        <f t="shared" si="34"/>
        <v>18</v>
      </c>
      <c r="N133" s="16">
        <v>130</v>
      </c>
      <c r="O133" s="16">
        <f t="shared" si="35"/>
        <v>322.43700000000001</v>
      </c>
      <c r="P133" s="14">
        <v>60.6</v>
      </c>
      <c r="Q133" s="13">
        <f>VLOOKUP(P133,'Ratio 1'!A130:B586,2)</f>
        <v>23</v>
      </c>
      <c r="R133" s="13">
        <f t="shared" si="36"/>
        <v>40.317953584731278</v>
      </c>
      <c r="S133" s="4"/>
      <c r="T133" s="2">
        <f t="shared" si="37"/>
        <v>25.531000000000006</v>
      </c>
      <c r="Z133" s="152">
        <f t="shared" si="39"/>
        <v>43564</v>
      </c>
    </row>
    <row r="134" spans="1:26" x14ac:dyDescent="0.25">
      <c r="A134" s="12">
        <f t="shared" si="38"/>
        <v>10</v>
      </c>
      <c r="B134" s="14">
        <v>60.6</v>
      </c>
      <c r="C134" s="14">
        <v>39.799999999999997</v>
      </c>
      <c r="D134" s="14">
        <f t="shared" si="32"/>
        <v>20.800000000000004</v>
      </c>
      <c r="E134" s="16">
        <v>119</v>
      </c>
      <c r="F134" s="17">
        <v>12.548</v>
      </c>
      <c r="G134" s="14">
        <v>60.6</v>
      </c>
      <c r="H134" s="14">
        <v>40.700000000000003</v>
      </c>
      <c r="I134" s="14">
        <f t="shared" si="33"/>
        <v>19.899999999999999</v>
      </c>
      <c r="J134" s="16">
        <v>33</v>
      </c>
      <c r="K134" s="14">
        <v>58.8</v>
      </c>
      <c r="L134" s="14">
        <v>40.799999999999997</v>
      </c>
      <c r="M134" s="14">
        <f t="shared" si="34"/>
        <v>18</v>
      </c>
      <c r="N134" s="16">
        <v>139</v>
      </c>
      <c r="O134" s="16">
        <f t="shared" si="35"/>
        <v>303.548</v>
      </c>
      <c r="P134" s="14">
        <v>60.4</v>
      </c>
      <c r="Q134" s="13">
        <f>VLOOKUP(P134,'Ratio 1'!A131:B587,2)</f>
        <v>23</v>
      </c>
      <c r="R134" s="13">
        <f t="shared" si="36"/>
        <v>45.791769341257393</v>
      </c>
      <c r="S134" s="4"/>
      <c r="T134" s="2">
        <f t="shared" si="37"/>
        <v>25.731000000000002</v>
      </c>
      <c r="Z134" s="152">
        <f t="shared" si="39"/>
        <v>43565</v>
      </c>
    </row>
    <row r="135" spans="1:26" x14ac:dyDescent="0.25">
      <c r="A135" s="12">
        <f t="shared" si="38"/>
        <v>11</v>
      </c>
      <c r="B135" s="14">
        <v>60.3</v>
      </c>
      <c r="C135" s="14">
        <v>39.4</v>
      </c>
      <c r="D135" s="14">
        <f t="shared" si="32"/>
        <v>20.9</v>
      </c>
      <c r="E135" s="16">
        <v>136</v>
      </c>
      <c r="F135" s="17">
        <v>11.461</v>
      </c>
      <c r="G135" s="14">
        <v>60.3</v>
      </c>
      <c r="H135" s="14">
        <v>40.200000000000003</v>
      </c>
      <c r="I135" s="14">
        <f t="shared" si="33"/>
        <v>20.099999999999994</v>
      </c>
      <c r="J135" s="16">
        <v>33</v>
      </c>
      <c r="K135" s="14">
        <v>58.8</v>
      </c>
      <c r="L135" s="14">
        <v>40.299999999999997</v>
      </c>
      <c r="M135" s="14">
        <f t="shared" si="34"/>
        <v>18.5</v>
      </c>
      <c r="N135" s="16">
        <v>114</v>
      </c>
      <c r="O135" s="16">
        <f t="shared" si="35"/>
        <v>294.46100000000001</v>
      </c>
      <c r="P135" s="14">
        <v>60</v>
      </c>
      <c r="Q135" s="13">
        <f>VLOOKUP(P135,'Ratio 1'!A132:B588,2)</f>
        <v>23</v>
      </c>
      <c r="R135" s="13">
        <f t="shared" si="36"/>
        <v>38.714804337416496</v>
      </c>
      <c r="S135" s="4"/>
      <c r="T135" s="2">
        <f t="shared" si="37"/>
        <v>26.763999999999996</v>
      </c>
      <c r="Z135" s="152">
        <f t="shared" si="39"/>
        <v>43566</v>
      </c>
    </row>
    <row r="136" spans="1:26" x14ac:dyDescent="0.25">
      <c r="A136" s="12">
        <f t="shared" si="38"/>
        <v>12</v>
      </c>
      <c r="B136" s="14">
        <v>59.8</v>
      </c>
      <c r="C136" s="14">
        <v>39.299999999999997</v>
      </c>
      <c r="D136" s="14">
        <f t="shared" si="32"/>
        <v>20.5</v>
      </c>
      <c r="E136" s="16">
        <v>136</v>
      </c>
      <c r="F136" s="17">
        <v>11.461</v>
      </c>
      <c r="G136" s="14">
        <v>60</v>
      </c>
      <c r="H136" s="14">
        <v>40.200000000000003</v>
      </c>
      <c r="I136" s="14">
        <f t="shared" si="33"/>
        <v>19.799999999999997</v>
      </c>
      <c r="J136" s="16">
        <v>70</v>
      </c>
      <c r="K136" s="14">
        <v>59</v>
      </c>
      <c r="L136" s="14">
        <v>40.299999999999997</v>
      </c>
      <c r="M136" s="14">
        <f t="shared" si="34"/>
        <v>18.700000000000003</v>
      </c>
      <c r="N136" s="16">
        <v>78</v>
      </c>
      <c r="O136" s="16">
        <f t="shared" si="35"/>
        <v>295.46100000000001</v>
      </c>
      <c r="P136" s="14">
        <v>60</v>
      </c>
      <c r="Q136" s="13">
        <f>VLOOKUP(P136,'Ratio 1'!A133:B589,2)</f>
        <v>23</v>
      </c>
      <c r="R136" s="13">
        <f t="shared" si="36"/>
        <v>26.3994232741377</v>
      </c>
      <c r="S136" s="4"/>
      <c r="T136" s="2">
        <f t="shared" si="37"/>
        <v>26.463999999999999</v>
      </c>
      <c r="Z136" s="152">
        <f t="shared" si="39"/>
        <v>43567</v>
      </c>
    </row>
    <row r="137" spans="1:26" x14ac:dyDescent="0.25">
      <c r="A137" s="12">
        <f t="shared" si="38"/>
        <v>13</v>
      </c>
      <c r="B137" s="14">
        <v>60.2</v>
      </c>
      <c r="C137" s="14">
        <v>39.1</v>
      </c>
      <c r="D137" s="14">
        <f t="shared" si="32"/>
        <v>21.1</v>
      </c>
      <c r="E137" s="16">
        <v>134</v>
      </c>
      <c r="F137" s="17">
        <v>11.461</v>
      </c>
      <c r="G137" s="14">
        <v>60</v>
      </c>
      <c r="H137" s="14">
        <v>40</v>
      </c>
      <c r="I137" s="14">
        <f t="shared" si="33"/>
        <v>20</v>
      </c>
      <c r="J137" s="16">
        <v>70</v>
      </c>
      <c r="K137" s="14">
        <v>59</v>
      </c>
      <c r="L137" s="14">
        <v>40.200000000000003</v>
      </c>
      <c r="M137" s="14">
        <f t="shared" si="34"/>
        <v>18.799999999999997</v>
      </c>
      <c r="N137" s="16">
        <v>71</v>
      </c>
      <c r="O137" s="16">
        <f t="shared" si="35"/>
        <v>286.46100000000001</v>
      </c>
      <c r="P137" s="14">
        <v>60</v>
      </c>
      <c r="Q137" s="13">
        <f>VLOOKUP(P137,'Ratio 1'!A134:B590,2)</f>
        <v>23</v>
      </c>
      <c r="R137" s="13">
        <f t="shared" si="36"/>
        <v>24.785223817552822</v>
      </c>
      <c r="S137" s="4"/>
      <c r="T137" s="2">
        <f t="shared" si="37"/>
        <v>26.565999999999999</v>
      </c>
      <c r="Z137" s="152">
        <f t="shared" si="39"/>
        <v>43568</v>
      </c>
    </row>
    <row r="138" spans="1:26" x14ac:dyDescent="0.25">
      <c r="A138" s="12">
        <f t="shared" si="38"/>
        <v>14</v>
      </c>
      <c r="B138" s="14">
        <v>60</v>
      </c>
      <c r="C138" s="14">
        <v>39.200000000000003</v>
      </c>
      <c r="D138" s="14">
        <f t="shared" si="32"/>
        <v>20.799999999999997</v>
      </c>
      <c r="E138" s="16">
        <v>135</v>
      </c>
      <c r="F138" s="17">
        <v>11.036</v>
      </c>
      <c r="G138" s="14">
        <v>59.8</v>
      </c>
      <c r="H138" s="14">
        <v>39.9</v>
      </c>
      <c r="I138" s="14">
        <f t="shared" si="33"/>
        <v>19.899999999999999</v>
      </c>
      <c r="J138" s="16">
        <v>70</v>
      </c>
      <c r="K138" s="14">
        <v>58.8</v>
      </c>
      <c r="L138" s="14">
        <v>40</v>
      </c>
      <c r="M138" s="14">
        <f t="shared" si="34"/>
        <v>18.799999999999997</v>
      </c>
      <c r="N138" s="16">
        <v>71</v>
      </c>
      <c r="O138" s="16">
        <f t="shared" si="35"/>
        <v>287.036</v>
      </c>
      <c r="P138" s="14">
        <v>59.9</v>
      </c>
      <c r="Q138" s="13">
        <f>VLOOKUP(P138,'Ratio 1'!A135:B591,2)</f>
        <v>23</v>
      </c>
      <c r="R138" s="13">
        <f t="shared" si="36"/>
        <v>24.735573238200086</v>
      </c>
      <c r="S138" s="4"/>
      <c r="T138" s="2">
        <f t="shared" si="37"/>
        <v>26.515000000000001</v>
      </c>
      <c r="Z138" s="152">
        <f t="shared" si="39"/>
        <v>43569</v>
      </c>
    </row>
    <row r="139" spans="1:26" x14ac:dyDescent="0.25">
      <c r="A139" s="12">
        <f t="shared" si="38"/>
        <v>15</v>
      </c>
      <c r="B139" s="14">
        <v>60</v>
      </c>
      <c r="C139" s="14">
        <v>39.4</v>
      </c>
      <c r="D139" s="14">
        <f t="shared" si="32"/>
        <v>20.6</v>
      </c>
      <c r="E139" s="16">
        <v>138</v>
      </c>
      <c r="F139" s="17">
        <v>11.036</v>
      </c>
      <c r="G139" s="14">
        <v>59.9</v>
      </c>
      <c r="H139" s="14">
        <v>40.200000000000003</v>
      </c>
      <c r="I139" s="14">
        <f t="shared" si="33"/>
        <v>19.699999999999996</v>
      </c>
      <c r="J139" s="16">
        <v>70</v>
      </c>
      <c r="K139" s="14">
        <v>58.9</v>
      </c>
      <c r="L139" s="14">
        <v>40.1</v>
      </c>
      <c r="M139" s="14">
        <f t="shared" si="34"/>
        <v>18.799999999999997</v>
      </c>
      <c r="N139" s="16">
        <v>70</v>
      </c>
      <c r="O139" s="16">
        <f t="shared" si="35"/>
        <v>289.036</v>
      </c>
      <c r="P139" s="14">
        <v>59.9</v>
      </c>
      <c r="Q139" s="13">
        <f>VLOOKUP(P139,'Ratio 1'!A136:B592,2)</f>
        <v>23</v>
      </c>
      <c r="R139" s="13">
        <f t="shared" si="36"/>
        <v>24.218436457742285</v>
      </c>
      <c r="S139" s="4"/>
      <c r="T139" s="2">
        <f t="shared" si="37"/>
        <v>26.461999999999996</v>
      </c>
      <c r="Z139" s="152">
        <f t="shared" si="39"/>
        <v>43570</v>
      </c>
    </row>
    <row r="140" spans="1:26" x14ac:dyDescent="0.25">
      <c r="A140" s="12">
        <f t="shared" si="38"/>
        <v>16</v>
      </c>
      <c r="B140" s="14">
        <v>59.9</v>
      </c>
      <c r="C140" s="14">
        <v>39.200000000000003</v>
      </c>
      <c r="D140" s="14">
        <f t="shared" si="32"/>
        <v>20.699999999999996</v>
      </c>
      <c r="E140" s="16">
        <v>136</v>
      </c>
      <c r="F140" s="17">
        <v>11.247999999999999</v>
      </c>
      <c r="G140" s="14">
        <v>59.9</v>
      </c>
      <c r="H140" s="14">
        <v>40.1</v>
      </c>
      <c r="I140" s="14">
        <f t="shared" si="33"/>
        <v>19.799999999999997</v>
      </c>
      <c r="J140" s="16">
        <v>70</v>
      </c>
      <c r="K140" s="14">
        <v>58.9</v>
      </c>
      <c r="L140" s="14">
        <v>40</v>
      </c>
      <c r="M140" s="14">
        <f t="shared" si="34"/>
        <v>18.899999999999999</v>
      </c>
      <c r="N140" s="16">
        <v>59</v>
      </c>
      <c r="O140" s="16">
        <f t="shared" si="35"/>
        <v>276.24799999999999</v>
      </c>
      <c r="P140" s="14">
        <v>59.9</v>
      </c>
      <c r="Q140" s="13">
        <f>VLOOKUP(P140,'Ratio 1'!A137:B593,2)</f>
        <v>23</v>
      </c>
      <c r="R140" s="13">
        <f t="shared" si="36"/>
        <v>21.357620688656571</v>
      </c>
      <c r="S140" s="4"/>
      <c r="T140" s="2">
        <f t="shared" si="37"/>
        <v>26.463999999999999</v>
      </c>
      <c r="Z140" s="152">
        <f t="shared" si="39"/>
        <v>43571</v>
      </c>
    </row>
    <row r="141" spans="1:26" x14ac:dyDescent="0.25">
      <c r="A141" s="12">
        <f t="shared" si="38"/>
        <v>17</v>
      </c>
      <c r="B141" s="14">
        <v>59.8</v>
      </c>
      <c r="C141" s="14">
        <v>39.299999999999997</v>
      </c>
      <c r="D141" s="14">
        <f t="shared" si="32"/>
        <v>20.5</v>
      </c>
      <c r="E141" s="16">
        <v>137</v>
      </c>
      <c r="F141" s="17">
        <v>11.036</v>
      </c>
      <c r="G141" s="14">
        <v>59.8</v>
      </c>
      <c r="H141" s="14">
        <v>40.1</v>
      </c>
      <c r="I141" s="14">
        <f t="shared" si="33"/>
        <v>19.699999999999996</v>
      </c>
      <c r="J141" s="16">
        <v>70</v>
      </c>
      <c r="K141" s="14">
        <v>58.9</v>
      </c>
      <c r="L141" s="14">
        <v>40</v>
      </c>
      <c r="M141" s="14">
        <f t="shared" si="34"/>
        <v>18.899999999999999</v>
      </c>
      <c r="N141" s="16">
        <v>59</v>
      </c>
      <c r="O141" s="16">
        <f t="shared" si="35"/>
        <v>277.036</v>
      </c>
      <c r="P141" s="14">
        <v>59.8</v>
      </c>
      <c r="Q141" s="13">
        <f>VLOOKUP(P141,'Ratio 1'!A138:B594,2)</f>
        <v>23.2</v>
      </c>
      <c r="R141" s="13">
        <f t="shared" si="36"/>
        <v>21.296871164758372</v>
      </c>
      <c r="S141" s="4"/>
      <c r="T141" s="2">
        <f t="shared" si="37"/>
        <v>26.412999999999997</v>
      </c>
      <c r="Z141" s="152">
        <f t="shared" si="39"/>
        <v>43572</v>
      </c>
    </row>
    <row r="142" spans="1:26" x14ac:dyDescent="0.25">
      <c r="A142" s="12">
        <f t="shared" si="38"/>
        <v>18</v>
      </c>
      <c r="B142" s="14">
        <v>59.9</v>
      </c>
      <c r="C142" s="14">
        <v>39.1</v>
      </c>
      <c r="D142" s="14">
        <f t="shared" si="32"/>
        <v>20.799999999999997</v>
      </c>
      <c r="E142" s="16">
        <v>136</v>
      </c>
      <c r="F142" s="17">
        <v>11.036</v>
      </c>
      <c r="G142" s="14">
        <v>59.8</v>
      </c>
      <c r="H142" s="14">
        <v>39.9</v>
      </c>
      <c r="I142" s="14">
        <f t="shared" si="33"/>
        <v>19.899999999999999</v>
      </c>
      <c r="J142" s="16">
        <v>70</v>
      </c>
      <c r="K142" s="14">
        <v>58.9</v>
      </c>
      <c r="L142" s="14">
        <v>39.799999999999997</v>
      </c>
      <c r="M142" s="14">
        <f t="shared" si="34"/>
        <v>19.100000000000001</v>
      </c>
      <c r="N142" s="16">
        <v>49</v>
      </c>
      <c r="O142" s="16">
        <f t="shared" si="35"/>
        <v>266.036</v>
      </c>
      <c r="P142" s="14">
        <v>59.8</v>
      </c>
      <c r="Q142" s="13">
        <f>VLOOKUP(P142,'Ratio 1'!A139:B595,2)</f>
        <v>23.2</v>
      </c>
      <c r="R142" s="13">
        <f t="shared" si="36"/>
        <v>18.418559894149663</v>
      </c>
      <c r="S142" s="4"/>
      <c r="T142" s="2">
        <f t="shared" si="37"/>
        <v>26.564</v>
      </c>
      <c r="Z142" s="152">
        <f t="shared" si="39"/>
        <v>43573</v>
      </c>
    </row>
    <row r="143" spans="1:26" x14ac:dyDescent="0.25">
      <c r="A143" s="12">
        <f t="shared" si="38"/>
        <v>19</v>
      </c>
      <c r="B143" s="14">
        <v>60.9</v>
      </c>
      <c r="C143" s="14">
        <v>39.6</v>
      </c>
      <c r="D143" s="14">
        <f t="shared" si="32"/>
        <v>21.299999999999997</v>
      </c>
      <c r="E143" s="16">
        <v>0</v>
      </c>
      <c r="F143" s="17">
        <v>11.461</v>
      </c>
      <c r="G143" s="14">
        <v>60</v>
      </c>
      <c r="H143" s="14">
        <v>40.6</v>
      </c>
      <c r="I143" s="14">
        <f t="shared" si="33"/>
        <v>19.399999999999999</v>
      </c>
      <c r="J143" s="16">
        <v>86</v>
      </c>
      <c r="K143" s="14">
        <v>58.1</v>
      </c>
      <c r="L143" s="14">
        <v>40</v>
      </c>
      <c r="M143" s="14">
        <f t="shared" si="34"/>
        <v>18.100000000000001</v>
      </c>
      <c r="N143" s="16">
        <v>175</v>
      </c>
      <c r="O143" s="16">
        <f t="shared" si="35"/>
        <v>272.46100000000001</v>
      </c>
      <c r="P143" s="14">
        <v>60</v>
      </c>
      <c r="Q143" s="13">
        <f>VLOOKUP(P143,'Ratio 1'!A140:B596,2)</f>
        <v>23</v>
      </c>
      <c r="R143" s="13">
        <f t="shared" si="36"/>
        <v>64.229375947383289</v>
      </c>
      <c r="S143" s="4"/>
      <c r="T143" s="2">
        <f t="shared" si="37"/>
        <v>19.399999999999999</v>
      </c>
      <c r="Z143" s="152">
        <f t="shared" si="39"/>
        <v>43574</v>
      </c>
    </row>
    <row r="144" spans="1:26" x14ac:dyDescent="0.25">
      <c r="A144" s="12">
        <f t="shared" si="38"/>
        <v>20</v>
      </c>
      <c r="B144" s="14">
        <v>60.9</v>
      </c>
      <c r="C144" s="14">
        <v>39.700000000000003</v>
      </c>
      <c r="D144" s="14">
        <f t="shared" si="32"/>
        <v>21.199999999999996</v>
      </c>
      <c r="E144" s="16">
        <v>117</v>
      </c>
      <c r="F144" s="17">
        <v>12.548</v>
      </c>
      <c r="G144" s="14">
        <v>60.5</v>
      </c>
      <c r="H144" s="14">
        <v>40.5</v>
      </c>
      <c r="I144" s="14">
        <f t="shared" si="33"/>
        <v>20</v>
      </c>
      <c r="J144" s="16">
        <v>88</v>
      </c>
      <c r="K144" s="14">
        <v>59.5</v>
      </c>
      <c r="L144" s="14">
        <v>40.5</v>
      </c>
      <c r="M144" s="14">
        <f t="shared" si="34"/>
        <v>19</v>
      </c>
      <c r="N144" s="16">
        <v>49</v>
      </c>
      <c r="O144" s="16">
        <f t="shared" si="35"/>
        <v>266.548</v>
      </c>
      <c r="P144" s="14">
        <v>60.5</v>
      </c>
      <c r="Q144" s="13">
        <f>VLOOKUP(P144,'Ratio 1'!A141:B597,2)</f>
        <v>23</v>
      </c>
      <c r="R144" s="13">
        <f t="shared" si="36"/>
        <v>18.383180515329322</v>
      </c>
      <c r="S144" s="4"/>
      <c r="T144" s="2">
        <f t="shared" si="37"/>
        <v>25.733000000000001</v>
      </c>
      <c r="Z144" s="152">
        <f t="shared" si="39"/>
        <v>43575</v>
      </c>
    </row>
    <row r="145" spans="1:33" x14ac:dyDescent="0.25">
      <c r="A145" s="12">
        <f t="shared" si="38"/>
        <v>21</v>
      </c>
      <c r="B145" s="14">
        <v>60.9</v>
      </c>
      <c r="C145" s="14">
        <v>39.9</v>
      </c>
      <c r="D145" s="14">
        <f t="shared" si="32"/>
        <v>21</v>
      </c>
      <c r="E145" s="16">
        <v>117</v>
      </c>
      <c r="F145" s="17">
        <v>12.779</v>
      </c>
      <c r="G145" s="14">
        <v>60.7</v>
      </c>
      <c r="H145" s="14">
        <v>40.700000000000003</v>
      </c>
      <c r="I145" s="14">
        <f t="shared" si="33"/>
        <v>20</v>
      </c>
      <c r="J145" s="16">
        <v>87</v>
      </c>
      <c r="K145" s="14">
        <v>59.7</v>
      </c>
      <c r="L145" s="14">
        <v>40.6</v>
      </c>
      <c r="M145" s="14">
        <f t="shared" si="34"/>
        <v>19.100000000000001</v>
      </c>
      <c r="N145" s="16">
        <v>51</v>
      </c>
      <c r="O145" s="16">
        <f t="shared" si="35"/>
        <v>267.779</v>
      </c>
      <c r="P145" s="14">
        <v>60.7</v>
      </c>
      <c r="Q145" s="13">
        <f>VLOOKUP(P145,'Ratio 1'!A142:B598,2)</f>
        <v>23</v>
      </c>
      <c r="R145" s="13">
        <f t="shared" si="36"/>
        <v>19.045556223602301</v>
      </c>
      <c r="S145" s="4"/>
      <c r="T145" s="2">
        <f t="shared" si="37"/>
        <v>25.733000000000001</v>
      </c>
      <c r="Z145" s="152">
        <f t="shared" si="39"/>
        <v>43576</v>
      </c>
    </row>
    <row r="146" spans="1:33" x14ac:dyDescent="0.25">
      <c r="A146" s="12">
        <f t="shared" si="38"/>
        <v>22</v>
      </c>
      <c r="B146" s="14">
        <v>61</v>
      </c>
      <c r="C146" s="14">
        <v>40</v>
      </c>
      <c r="D146" s="14">
        <f t="shared" si="32"/>
        <v>21</v>
      </c>
      <c r="E146" s="16">
        <v>117</v>
      </c>
      <c r="F146" s="17">
        <v>12.992000000000001</v>
      </c>
      <c r="G146" s="14">
        <v>60.7</v>
      </c>
      <c r="H146" s="14">
        <v>40.799999999999997</v>
      </c>
      <c r="I146" s="14">
        <f t="shared" si="33"/>
        <v>19.900000000000006</v>
      </c>
      <c r="J146" s="16">
        <v>87</v>
      </c>
      <c r="K146" s="14">
        <v>59.7</v>
      </c>
      <c r="L146" s="14">
        <v>40.700000000000003</v>
      </c>
      <c r="M146" s="14">
        <f t="shared" si="34"/>
        <v>19</v>
      </c>
      <c r="N146" s="16">
        <v>51</v>
      </c>
      <c r="O146" s="16">
        <f t="shared" si="35"/>
        <v>267.99199999999996</v>
      </c>
      <c r="P146" s="14">
        <v>60.7</v>
      </c>
      <c r="Q146" s="13">
        <f>VLOOKUP(P146,'Ratio 1'!A143:B599,2)</f>
        <v>23</v>
      </c>
      <c r="R146" s="13">
        <f t="shared" si="36"/>
        <v>19.030418818472196</v>
      </c>
      <c r="S146" s="4"/>
      <c r="T146" s="2">
        <f t="shared" si="37"/>
        <v>25.633000000000006</v>
      </c>
      <c r="Z146" s="152">
        <f t="shared" si="39"/>
        <v>43577</v>
      </c>
    </row>
    <row r="147" spans="1:33" x14ac:dyDescent="0.25">
      <c r="A147" s="12">
        <f t="shared" si="38"/>
        <v>23</v>
      </c>
      <c r="B147" s="14">
        <v>61.1</v>
      </c>
      <c r="C147" s="14">
        <v>40.1</v>
      </c>
      <c r="D147" s="14">
        <f t="shared" si="32"/>
        <v>21</v>
      </c>
      <c r="E147" s="16">
        <v>117</v>
      </c>
      <c r="F147" s="17">
        <v>13.215999999999999</v>
      </c>
      <c r="G147" s="14">
        <v>60.8</v>
      </c>
      <c r="H147" s="14">
        <v>40.799999999999997</v>
      </c>
      <c r="I147" s="14">
        <f t="shared" si="33"/>
        <v>20</v>
      </c>
      <c r="J147" s="16">
        <v>87</v>
      </c>
      <c r="K147" s="14">
        <v>59.9</v>
      </c>
      <c r="L147" s="14">
        <v>40.700000000000003</v>
      </c>
      <c r="M147" s="14">
        <f t="shared" si="34"/>
        <v>19.199999999999996</v>
      </c>
      <c r="N147" s="16">
        <v>51</v>
      </c>
      <c r="O147" s="16">
        <f t="shared" si="35"/>
        <v>268.21600000000001</v>
      </c>
      <c r="P147" s="14">
        <v>60.8</v>
      </c>
      <c r="Q147" s="13">
        <f>VLOOKUP(P147,'Ratio 1'!A144:B600,2)</f>
        <v>23</v>
      </c>
      <c r="R147" s="13">
        <f t="shared" si="36"/>
        <v>19.014525606227817</v>
      </c>
      <c r="S147" s="4"/>
      <c r="T147" s="2">
        <f t="shared" si="37"/>
        <v>25.733000000000001</v>
      </c>
      <c r="Z147" s="152">
        <f t="shared" si="39"/>
        <v>43578</v>
      </c>
    </row>
    <row r="148" spans="1:33" x14ac:dyDescent="0.25">
      <c r="A148" s="12">
        <f t="shared" si="38"/>
        <v>24</v>
      </c>
      <c r="B148" s="14">
        <v>61</v>
      </c>
      <c r="C148" s="14">
        <v>40.1</v>
      </c>
      <c r="D148" s="14">
        <f t="shared" si="32"/>
        <v>20.9</v>
      </c>
      <c r="E148" s="16">
        <v>117</v>
      </c>
      <c r="F148" s="17">
        <v>13.215999999999999</v>
      </c>
      <c r="G148" s="14">
        <v>60.8</v>
      </c>
      <c r="H148" s="14">
        <v>40.799999999999997</v>
      </c>
      <c r="I148" s="14">
        <f t="shared" si="33"/>
        <v>20</v>
      </c>
      <c r="J148" s="16">
        <v>87</v>
      </c>
      <c r="K148" s="14">
        <v>59.9</v>
      </c>
      <c r="L148" s="14">
        <v>40.700000000000003</v>
      </c>
      <c r="M148" s="14">
        <f t="shared" si="34"/>
        <v>19.199999999999996</v>
      </c>
      <c r="N148" s="16">
        <v>51</v>
      </c>
      <c r="O148" s="16">
        <f t="shared" si="35"/>
        <v>268.21600000000001</v>
      </c>
      <c r="P148" s="14">
        <v>60.8</v>
      </c>
      <c r="Q148" s="13">
        <f>VLOOKUP(P148,'Ratio 1'!A145:B601,2)</f>
        <v>23</v>
      </c>
      <c r="R148" s="13">
        <f t="shared" si="36"/>
        <v>19.014525606227817</v>
      </c>
      <c r="S148" s="4"/>
      <c r="T148" s="2">
        <f t="shared" si="37"/>
        <v>25.733000000000001</v>
      </c>
      <c r="U148" s="3"/>
      <c r="V148" s="7"/>
      <c r="W148" s="8"/>
      <c r="X148" s="7"/>
      <c r="Y148" s="8"/>
      <c r="Z148" s="152">
        <f t="shared" si="39"/>
        <v>43579</v>
      </c>
      <c r="AA148" s="7"/>
      <c r="AB148" s="7"/>
      <c r="AC148" s="3"/>
      <c r="AD148" s="9"/>
      <c r="AE148" s="10"/>
      <c r="AF148" s="9"/>
      <c r="AG148" s="9"/>
    </row>
    <row r="149" spans="1:33" x14ac:dyDescent="0.25">
      <c r="A149" s="12">
        <f t="shared" si="38"/>
        <v>25</v>
      </c>
      <c r="B149" s="14">
        <v>61.1</v>
      </c>
      <c r="C149" s="14">
        <v>40</v>
      </c>
      <c r="D149" s="14">
        <f t="shared" si="32"/>
        <v>21.1</v>
      </c>
      <c r="E149" s="16">
        <v>134</v>
      </c>
      <c r="F149" s="17">
        <v>13.667</v>
      </c>
      <c r="G149" s="14">
        <v>61</v>
      </c>
      <c r="H149" s="14">
        <v>40.799999999999997</v>
      </c>
      <c r="I149" s="14">
        <f t="shared" si="33"/>
        <v>20.200000000000003</v>
      </c>
      <c r="J149" s="16">
        <v>88</v>
      </c>
      <c r="K149" s="14">
        <v>60</v>
      </c>
      <c r="L149" s="14">
        <v>40.700000000000003</v>
      </c>
      <c r="M149" s="14">
        <f t="shared" si="34"/>
        <v>19.299999999999997</v>
      </c>
      <c r="N149" s="16">
        <v>34</v>
      </c>
      <c r="O149" s="16">
        <f t="shared" si="35"/>
        <v>269.66700000000003</v>
      </c>
      <c r="P149" s="14">
        <v>61</v>
      </c>
      <c r="Q149" s="13">
        <f>VLOOKUP(P149,'Ratio 1'!A146:B602,2)</f>
        <v>23</v>
      </c>
      <c r="R149" s="13">
        <f t="shared" si="36"/>
        <v>12.608142635175975</v>
      </c>
      <c r="S149" s="4"/>
      <c r="T149" s="2">
        <f t="shared" si="37"/>
        <v>26.766000000000002</v>
      </c>
      <c r="Z149" s="152">
        <f t="shared" si="39"/>
        <v>43580</v>
      </c>
    </row>
    <row r="150" spans="1:33" x14ac:dyDescent="0.25">
      <c r="A150" s="12">
        <f t="shared" si="38"/>
        <v>26</v>
      </c>
      <c r="B150" s="14">
        <v>61.2</v>
      </c>
      <c r="C150" s="14">
        <v>40.299999999999997</v>
      </c>
      <c r="D150" s="14">
        <f t="shared" si="32"/>
        <v>20.900000000000006</v>
      </c>
      <c r="E150" s="16">
        <v>136</v>
      </c>
      <c r="F150" s="17">
        <v>13.894</v>
      </c>
      <c r="G150" s="14">
        <v>61.1</v>
      </c>
      <c r="H150" s="14">
        <v>41.2</v>
      </c>
      <c r="I150" s="14">
        <f t="shared" si="33"/>
        <v>19.899999999999999</v>
      </c>
      <c r="J150" s="16">
        <v>87</v>
      </c>
      <c r="K150" s="14">
        <v>60.2</v>
      </c>
      <c r="L150" s="14">
        <v>41.1</v>
      </c>
      <c r="M150" s="14">
        <f t="shared" si="34"/>
        <v>19.100000000000001</v>
      </c>
      <c r="N150" s="16">
        <v>42</v>
      </c>
      <c r="O150" s="16">
        <f t="shared" si="35"/>
        <v>278.89400000000001</v>
      </c>
      <c r="P150" s="14">
        <v>61.1</v>
      </c>
      <c r="Q150" s="13">
        <f>VLOOKUP(P150,'Ratio 1'!A147:B603,2)</f>
        <v>23</v>
      </c>
      <c r="R150" s="13">
        <f t="shared" si="36"/>
        <v>15.059484965614175</v>
      </c>
      <c r="S150" s="4"/>
      <c r="T150" s="2">
        <f t="shared" si="37"/>
        <v>26.564</v>
      </c>
      <c r="Z150" s="152">
        <f t="shared" si="39"/>
        <v>43581</v>
      </c>
    </row>
    <row r="151" spans="1:33" x14ac:dyDescent="0.25">
      <c r="A151" s="313">
        <f t="shared" si="38"/>
        <v>27</v>
      </c>
      <c r="B151" s="14">
        <v>61.2</v>
      </c>
      <c r="C151" s="14">
        <v>40.4</v>
      </c>
      <c r="D151" s="14">
        <f t="shared" si="32"/>
        <v>20.800000000000004</v>
      </c>
      <c r="E151" s="16">
        <v>134</v>
      </c>
      <c r="F151" s="17">
        <v>14.122999999999999</v>
      </c>
      <c r="G151" s="14">
        <v>61.2</v>
      </c>
      <c r="H151" s="14">
        <v>41.2</v>
      </c>
      <c r="I151" s="14">
        <f t="shared" si="33"/>
        <v>20</v>
      </c>
      <c r="J151" s="16">
        <v>87</v>
      </c>
      <c r="K151" s="14">
        <v>60.3</v>
      </c>
      <c r="L151" s="14">
        <v>41.1</v>
      </c>
      <c r="M151" s="14">
        <f t="shared" si="34"/>
        <v>19.199999999999996</v>
      </c>
      <c r="N151" s="16">
        <v>45</v>
      </c>
      <c r="O151" s="16">
        <f t="shared" si="35"/>
        <v>280.12299999999999</v>
      </c>
      <c r="P151" s="14">
        <v>61.2</v>
      </c>
      <c r="Q151" s="13">
        <f>VLOOKUP(P151,'Ratio 1'!A148:B604,2)</f>
        <v>23</v>
      </c>
      <c r="R151" s="13">
        <f t="shared" si="36"/>
        <v>16.064371722421935</v>
      </c>
      <c r="S151" s="4"/>
      <c r="T151" s="2">
        <f t="shared" si="37"/>
        <v>26.565999999999999</v>
      </c>
      <c r="Z151" s="152">
        <f t="shared" si="39"/>
        <v>43582</v>
      </c>
    </row>
    <row r="152" spans="1:33" x14ac:dyDescent="0.25">
      <c r="A152" s="12">
        <f t="shared" si="38"/>
        <v>28</v>
      </c>
      <c r="B152" s="14">
        <v>61.2</v>
      </c>
      <c r="C152" s="14">
        <v>40.4</v>
      </c>
      <c r="D152" s="14">
        <f t="shared" si="32"/>
        <v>20.800000000000004</v>
      </c>
      <c r="E152" s="16">
        <v>136</v>
      </c>
      <c r="F152" s="17">
        <v>14.122999999999999</v>
      </c>
      <c r="G152" s="14">
        <v>61.2</v>
      </c>
      <c r="H152" s="14">
        <v>41.3</v>
      </c>
      <c r="I152" s="14">
        <f t="shared" si="33"/>
        <v>19.900000000000006</v>
      </c>
      <c r="J152" s="16">
        <v>87</v>
      </c>
      <c r="K152" s="14">
        <v>60.3</v>
      </c>
      <c r="L152" s="14">
        <v>41.2</v>
      </c>
      <c r="M152" s="14">
        <f t="shared" si="34"/>
        <v>19.099999999999994</v>
      </c>
      <c r="N152" s="16">
        <v>48</v>
      </c>
      <c r="O152" s="16">
        <f t="shared" si="35"/>
        <v>285.12299999999999</v>
      </c>
      <c r="P152" s="14">
        <v>61.2</v>
      </c>
      <c r="Q152" s="13">
        <f>VLOOKUP(P152,'Ratio 1'!A149:B605,2)</f>
        <v>23</v>
      </c>
      <c r="R152" s="13">
        <f t="shared" si="36"/>
        <v>16.834839700760725</v>
      </c>
      <c r="S152" s="4"/>
      <c r="T152" s="2">
        <f t="shared" si="37"/>
        <v>26.564000000000007</v>
      </c>
      <c r="Z152" s="152">
        <f t="shared" si="39"/>
        <v>43583</v>
      </c>
    </row>
    <row r="153" spans="1:33" x14ac:dyDescent="0.25">
      <c r="A153" s="12">
        <f t="shared" si="38"/>
        <v>29</v>
      </c>
      <c r="B153" s="14">
        <v>61.2</v>
      </c>
      <c r="C153" s="14">
        <v>40.4</v>
      </c>
      <c r="D153" s="14">
        <f t="shared" si="32"/>
        <v>20.800000000000004</v>
      </c>
      <c r="E153" s="16">
        <v>136</v>
      </c>
      <c r="F153" s="17">
        <v>13.894</v>
      </c>
      <c r="G153" s="14">
        <v>61.1</v>
      </c>
      <c r="H153" s="14">
        <v>41.3</v>
      </c>
      <c r="I153" s="14">
        <f t="shared" si="33"/>
        <v>19.800000000000004</v>
      </c>
      <c r="J153" s="16">
        <v>87</v>
      </c>
      <c r="K153" s="14">
        <v>60.2</v>
      </c>
      <c r="L153" s="14">
        <v>41.2</v>
      </c>
      <c r="M153" s="14">
        <f t="shared" si="34"/>
        <v>19</v>
      </c>
      <c r="N153" s="16">
        <v>48</v>
      </c>
      <c r="O153" s="16">
        <f t="shared" si="35"/>
        <v>284.89400000000001</v>
      </c>
      <c r="P153" s="14">
        <v>61.1</v>
      </c>
      <c r="Q153" s="13">
        <f>VLOOKUP(P153,'Ratio 1'!A150:B606,2)</f>
        <v>23</v>
      </c>
      <c r="R153" s="13">
        <f t="shared" si="36"/>
        <v>16.84837167507915</v>
      </c>
      <c r="S153" s="4"/>
      <c r="T153" s="2">
        <f t="shared" si="37"/>
        <v>26.464000000000006</v>
      </c>
      <c r="Z153" s="152">
        <f t="shared" si="39"/>
        <v>43584</v>
      </c>
    </row>
    <row r="154" spans="1:33" ht="18.75" thickBot="1" x14ac:dyDescent="0.3">
      <c r="A154" s="12">
        <f t="shared" si="38"/>
        <v>30</v>
      </c>
      <c r="B154" s="14">
        <v>61.3</v>
      </c>
      <c r="C154" s="14">
        <v>40.4</v>
      </c>
      <c r="D154" s="14">
        <f t="shared" si="32"/>
        <v>20.9</v>
      </c>
      <c r="E154" s="16">
        <v>136</v>
      </c>
      <c r="F154" s="17">
        <v>14.122999999999999</v>
      </c>
      <c r="G154" s="14">
        <v>61.2</v>
      </c>
      <c r="H154" s="14">
        <v>41.3</v>
      </c>
      <c r="I154" s="14">
        <f t="shared" si="33"/>
        <v>19.900000000000006</v>
      </c>
      <c r="J154" s="16">
        <v>87</v>
      </c>
      <c r="K154" s="14">
        <v>60.3</v>
      </c>
      <c r="L154" s="14">
        <v>41.2</v>
      </c>
      <c r="M154" s="14">
        <f t="shared" si="34"/>
        <v>19.099999999999994</v>
      </c>
      <c r="N154" s="16">
        <v>48</v>
      </c>
      <c r="O154" s="16">
        <f t="shared" si="35"/>
        <v>285.12299999999999</v>
      </c>
      <c r="P154" s="14">
        <v>61.2</v>
      </c>
      <c r="Q154" s="13">
        <f>VLOOKUP(P154,'Ratio 1'!A151:B607,2)</f>
        <v>23</v>
      </c>
      <c r="R154" s="13">
        <f t="shared" si="36"/>
        <v>16.834839700760725</v>
      </c>
      <c r="S154" s="4"/>
      <c r="T154" s="2">
        <f t="shared" si="37"/>
        <v>26.564000000000007</v>
      </c>
      <c r="Z154" s="152">
        <f t="shared" si="39"/>
        <v>43585</v>
      </c>
    </row>
    <row r="155" spans="1:33" ht="18.75" thickTop="1" x14ac:dyDescent="0.25">
      <c r="A155" s="18" t="s">
        <v>36</v>
      </c>
      <c r="B155" s="20">
        <f>MAX(B125:B154)</f>
        <v>63.2</v>
      </c>
      <c r="C155" s="20">
        <f>MAX(C125:C154)</f>
        <v>43.1</v>
      </c>
      <c r="D155" s="20">
        <f>MAX(D125:D154)</f>
        <v>21.299999999999997</v>
      </c>
      <c r="E155" s="19">
        <f>MAX(E125:E154)</f>
        <v>138</v>
      </c>
      <c r="F155" s="262"/>
      <c r="G155" s="20">
        <f t="shared" ref="G155:R155" si="40">MAX(G125:G154)</f>
        <v>63.1</v>
      </c>
      <c r="H155" s="20">
        <f t="shared" si="40"/>
        <v>44.4</v>
      </c>
      <c r="I155" s="20">
        <f t="shared" si="40"/>
        <v>20.200000000000003</v>
      </c>
      <c r="J155" s="19">
        <f t="shared" si="40"/>
        <v>88</v>
      </c>
      <c r="K155" s="20">
        <f t="shared" si="40"/>
        <v>61</v>
      </c>
      <c r="L155" s="20">
        <f t="shared" si="40"/>
        <v>44.2</v>
      </c>
      <c r="M155" s="20">
        <f t="shared" si="40"/>
        <v>19.299999999999997</v>
      </c>
      <c r="N155" s="19">
        <f t="shared" si="40"/>
        <v>186</v>
      </c>
      <c r="O155" s="19">
        <f t="shared" si="40"/>
        <v>398.399</v>
      </c>
      <c r="P155" s="20">
        <f t="shared" si="40"/>
        <v>63.1</v>
      </c>
      <c r="Q155" s="21">
        <f t="shared" si="40"/>
        <v>23.2</v>
      </c>
      <c r="R155" s="21">
        <f t="shared" si="40"/>
        <v>64.229375947383289</v>
      </c>
      <c r="S155" s="4"/>
    </row>
    <row r="156" spans="1:33" x14ac:dyDescent="0.25">
      <c r="A156" s="12" t="s">
        <v>37</v>
      </c>
      <c r="B156" s="14">
        <f>MIN(B125:B154)</f>
        <v>59.8</v>
      </c>
      <c r="C156" s="14">
        <f>MIN(C125:C154)</f>
        <v>39.1</v>
      </c>
      <c r="D156" s="14">
        <f>MIN(D125:D154)</f>
        <v>20.099999999999994</v>
      </c>
      <c r="E156" s="16">
        <f>MIN(E125:E154)</f>
        <v>0</v>
      </c>
      <c r="F156" s="17"/>
      <c r="G156" s="14">
        <f t="shared" ref="G156:R156" si="41">MIN(G125:G154)</f>
        <v>59.8</v>
      </c>
      <c r="H156" s="14">
        <f t="shared" si="41"/>
        <v>39.9</v>
      </c>
      <c r="I156" s="14">
        <f t="shared" si="41"/>
        <v>18.600000000000001</v>
      </c>
      <c r="J156" s="16">
        <f t="shared" si="41"/>
        <v>32</v>
      </c>
      <c r="K156" s="14">
        <f t="shared" si="41"/>
        <v>58.1</v>
      </c>
      <c r="L156" s="14">
        <f t="shared" si="41"/>
        <v>39.799999999999997</v>
      </c>
      <c r="M156" s="14">
        <f t="shared" si="41"/>
        <v>16.699999999999996</v>
      </c>
      <c r="N156" s="16">
        <f t="shared" si="41"/>
        <v>34</v>
      </c>
      <c r="O156" s="16">
        <f t="shared" si="41"/>
        <v>266.036</v>
      </c>
      <c r="P156" s="14">
        <f t="shared" si="41"/>
        <v>59.8</v>
      </c>
      <c r="Q156" s="13">
        <f t="shared" si="41"/>
        <v>23</v>
      </c>
      <c r="R156" s="13">
        <f t="shared" si="41"/>
        <v>12.608142635175975</v>
      </c>
      <c r="S156" s="4"/>
    </row>
    <row r="157" spans="1:33" x14ac:dyDescent="0.25">
      <c r="A157" s="12" t="s">
        <v>35</v>
      </c>
      <c r="B157" s="14">
        <f>AVERAGE(B125:B154)</f>
        <v>61.050000000000004</v>
      </c>
      <c r="C157" s="14">
        <f>AVERAGE(C125:C154)</f>
        <v>40.296666666666688</v>
      </c>
      <c r="D157" s="14">
        <f>AVERAGE(D125:D154)</f>
        <v>20.753333333333327</v>
      </c>
      <c r="E157" s="16">
        <f>AVERAGE(E125:E154)</f>
        <v>123.26666666666667</v>
      </c>
      <c r="F157" s="17"/>
      <c r="G157" s="14">
        <f t="shared" ref="G157:R157" si="42">AVERAGE(G125:G154)</f>
        <v>60.903333333333322</v>
      </c>
      <c r="H157" s="14">
        <f t="shared" si="42"/>
        <v>41.216666666666669</v>
      </c>
      <c r="I157" s="14">
        <f t="shared" si="42"/>
        <v>19.686666666666664</v>
      </c>
      <c r="J157" s="16">
        <f t="shared" si="42"/>
        <v>63.033333333333331</v>
      </c>
      <c r="K157" s="14">
        <f t="shared" si="42"/>
        <v>59.586666666666666</v>
      </c>
      <c r="L157" s="14">
        <f t="shared" si="42"/>
        <v>41.14</v>
      </c>
      <c r="M157" s="14">
        <f t="shared" si="42"/>
        <v>18.446666666666669</v>
      </c>
      <c r="N157" s="16">
        <f t="shared" si="42"/>
        <v>96.233333333333334</v>
      </c>
      <c r="O157" s="16">
        <f t="shared" si="42"/>
        <v>305.88440000000003</v>
      </c>
      <c r="P157" s="14">
        <f t="shared" si="42"/>
        <v>60.876666666666665</v>
      </c>
      <c r="Q157" s="13">
        <f t="shared" si="42"/>
        <v>23.013333333333332</v>
      </c>
      <c r="R157" s="13">
        <f t="shared" si="42"/>
        <v>30.044280451588431</v>
      </c>
      <c r="S157" s="4"/>
    </row>
    <row r="158" spans="1:33" x14ac:dyDescent="0.25">
      <c r="A158" s="6" t="s">
        <v>38</v>
      </c>
      <c r="B158" s="52"/>
      <c r="C158" s="52"/>
      <c r="D158" s="52"/>
      <c r="E158" s="53"/>
      <c r="F158" s="263"/>
      <c r="G158" s="52"/>
      <c r="H158" s="52"/>
      <c r="I158" s="52"/>
      <c r="J158" s="53"/>
      <c r="K158" s="52"/>
      <c r="L158" s="52"/>
      <c r="M158" s="52"/>
      <c r="N158" s="53"/>
      <c r="O158" s="53"/>
      <c r="P158" s="52"/>
      <c r="Q158" s="54"/>
      <c r="R158" s="54"/>
    </row>
    <row r="159" spans="1:33" x14ac:dyDescent="0.25">
      <c r="A159" s="2" t="s">
        <v>39</v>
      </c>
    </row>
    <row r="161" spans="1:26" x14ac:dyDescent="0.25">
      <c r="A161" s="1" t="s">
        <v>40</v>
      </c>
      <c r="B161" s="1"/>
      <c r="C161" s="1"/>
      <c r="D161" s="1"/>
      <c r="E161" s="1"/>
      <c r="F161" s="258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26" x14ac:dyDescent="0.25">
      <c r="J162" s="49"/>
    </row>
    <row r="163" spans="1:26" x14ac:dyDescent="0.25">
      <c r="A163" s="11" t="s">
        <v>26</v>
      </c>
      <c r="B163" s="23" t="s">
        <v>41</v>
      </c>
      <c r="C163" s="25"/>
      <c r="D163" s="25"/>
      <c r="E163" s="24"/>
      <c r="F163" s="260" t="s">
        <v>42</v>
      </c>
      <c r="G163" s="23" t="s">
        <v>43</v>
      </c>
      <c r="H163" s="25"/>
      <c r="I163" s="25"/>
      <c r="J163" s="24"/>
      <c r="K163" s="23" t="s">
        <v>44</v>
      </c>
      <c r="L163" s="25"/>
      <c r="M163" s="25"/>
      <c r="N163" s="24"/>
      <c r="O163" s="11" t="s">
        <v>45</v>
      </c>
      <c r="P163" s="11" t="s">
        <v>46</v>
      </c>
      <c r="Q163" s="23" t="s">
        <v>47</v>
      </c>
      <c r="R163" s="24"/>
      <c r="S163" s="4"/>
    </row>
    <row r="164" spans="1:26" x14ac:dyDescent="0.25">
      <c r="A164" s="22">
        <f>A4</f>
        <v>2019</v>
      </c>
      <c r="B164" s="12" t="s">
        <v>48</v>
      </c>
      <c r="C164" s="12" t="s">
        <v>49</v>
      </c>
      <c r="D164" s="12" t="s">
        <v>50</v>
      </c>
      <c r="E164" s="12" t="s">
        <v>13</v>
      </c>
      <c r="F164" s="261" t="s">
        <v>13</v>
      </c>
      <c r="G164" s="12" t="s">
        <v>48</v>
      </c>
      <c r="H164" s="12" t="s">
        <v>49</v>
      </c>
      <c r="I164" s="12" t="s">
        <v>50</v>
      </c>
      <c r="J164" s="12" t="s">
        <v>51</v>
      </c>
      <c r="K164" s="12" t="s">
        <v>48</v>
      </c>
      <c r="L164" s="12" t="s">
        <v>49</v>
      </c>
      <c r="M164" s="12" t="s">
        <v>50</v>
      </c>
      <c r="N164" s="12" t="s">
        <v>51</v>
      </c>
      <c r="O164" s="22" t="s">
        <v>51</v>
      </c>
      <c r="P164" s="22" t="s">
        <v>14</v>
      </c>
      <c r="Q164" s="12" t="s">
        <v>52</v>
      </c>
      <c r="R164" s="12" t="s">
        <v>53</v>
      </c>
      <c r="S164" s="4"/>
    </row>
    <row r="165" spans="1:26" x14ac:dyDescent="0.25">
      <c r="A165" s="12">
        <v>1</v>
      </c>
      <c r="B165" s="14">
        <v>61.3</v>
      </c>
      <c r="C165" s="14">
        <v>40.5</v>
      </c>
      <c r="D165" s="14">
        <f>+B165-C165</f>
        <v>20.799999999999997</v>
      </c>
      <c r="E165" s="16">
        <v>135</v>
      </c>
      <c r="F165" s="17">
        <v>14.122999999999999</v>
      </c>
      <c r="G165" s="14">
        <v>61.3</v>
      </c>
      <c r="H165" s="14">
        <v>41.3</v>
      </c>
      <c r="I165" s="14">
        <f>+G165-H165</f>
        <v>20</v>
      </c>
      <c r="J165" s="16">
        <v>87</v>
      </c>
      <c r="K165" s="14">
        <v>60.3</v>
      </c>
      <c r="L165" s="14">
        <v>41.2</v>
      </c>
      <c r="M165" s="14">
        <f>+K165-L165</f>
        <v>19.099999999999994</v>
      </c>
      <c r="N165" s="16">
        <v>51</v>
      </c>
      <c r="O165" s="16">
        <f t="shared" ref="O165:O195" si="43">E165+F165+J165+N165</f>
        <v>287.12299999999999</v>
      </c>
      <c r="P165" s="14">
        <v>61.2</v>
      </c>
      <c r="Q165" s="13">
        <f>VLOOKUP(P165,'Ratio 1'!A162:B618,2)</f>
        <v>23</v>
      </c>
      <c r="R165" s="13">
        <f t="shared" ref="R165:R195" si="44">N165/O165*100</f>
        <v>17.762422376472799</v>
      </c>
      <c r="S165" s="4"/>
      <c r="T165" s="2">
        <f t="shared" ref="T165:T195" si="45">I165+(0.5*0.018*E165)+(0.04*E165)</f>
        <v>26.615000000000002</v>
      </c>
      <c r="Z165" s="152">
        <v>43586</v>
      </c>
    </row>
    <row r="166" spans="1:26" x14ac:dyDescent="0.25">
      <c r="A166" s="12">
        <f t="shared" ref="A166:A195" si="46">SUM(A165+1)</f>
        <v>2</v>
      </c>
      <c r="B166" s="14">
        <v>61.3</v>
      </c>
      <c r="C166" s="14">
        <v>40.5</v>
      </c>
      <c r="D166" s="14">
        <f t="shared" ref="D166:D195" si="47">+B166-C166</f>
        <v>20.799999999999997</v>
      </c>
      <c r="E166" s="16">
        <v>135</v>
      </c>
      <c r="F166" s="17">
        <v>14.122999999999999</v>
      </c>
      <c r="G166" s="14">
        <v>61.3</v>
      </c>
      <c r="H166" s="14">
        <v>41.3</v>
      </c>
      <c r="I166" s="14">
        <f t="shared" ref="I166:I195" si="48">+G166-H166</f>
        <v>20</v>
      </c>
      <c r="J166" s="16">
        <v>87</v>
      </c>
      <c r="K166" s="14">
        <v>60.3</v>
      </c>
      <c r="L166" s="14">
        <v>41.3</v>
      </c>
      <c r="M166" s="14">
        <f t="shared" ref="M166:M195" si="49">+K166-L166</f>
        <v>19</v>
      </c>
      <c r="N166" s="16">
        <v>55</v>
      </c>
      <c r="O166" s="16">
        <f t="shared" si="43"/>
        <v>291.12299999999999</v>
      </c>
      <c r="P166" s="14">
        <v>61.2</v>
      </c>
      <c r="Q166" s="13">
        <f>VLOOKUP(P166,'Ratio 1'!A163:B619,2)</f>
        <v>23</v>
      </c>
      <c r="R166" s="13">
        <f t="shared" si="44"/>
        <v>18.892358212851612</v>
      </c>
      <c r="S166" s="4"/>
      <c r="T166" s="2">
        <f t="shared" si="45"/>
        <v>26.615000000000002</v>
      </c>
      <c r="Z166" s="152">
        <f>Z165+1</f>
        <v>43587</v>
      </c>
    </row>
    <row r="167" spans="1:26" x14ac:dyDescent="0.25">
      <c r="A167" s="12">
        <f t="shared" si="46"/>
        <v>3</v>
      </c>
      <c r="B167" s="14">
        <v>61.3</v>
      </c>
      <c r="C167" s="14">
        <v>40.700000000000003</v>
      </c>
      <c r="D167" s="14">
        <f t="shared" si="47"/>
        <v>20.599999999999994</v>
      </c>
      <c r="E167" s="16">
        <v>136</v>
      </c>
      <c r="F167" s="17">
        <v>14.122999999999999</v>
      </c>
      <c r="G167" s="14">
        <v>61.2</v>
      </c>
      <c r="H167" s="14">
        <v>41.4</v>
      </c>
      <c r="I167" s="14">
        <f t="shared" si="48"/>
        <v>19.800000000000004</v>
      </c>
      <c r="J167" s="16">
        <v>87</v>
      </c>
      <c r="K167" s="14">
        <v>60.2</v>
      </c>
      <c r="L167" s="14">
        <v>41.4</v>
      </c>
      <c r="M167" s="14">
        <f t="shared" si="49"/>
        <v>18.800000000000004</v>
      </c>
      <c r="N167" s="16">
        <v>63</v>
      </c>
      <c r="O167" s="16">
        <f t="shared" si="43"/>
        <v>300.12299999999999</v>
      </c>
      <c r="P167" s="14">
        <v>61.2</v>
      </c>
      <c r="Q167" s="13">
        <f>VLOOKUP(P167,'Ratio 1'!A164:B620,2)</f>
        <v>23</v>
      </c>
      <c r="R167" s="13">
        <f t="shared" si="44"/>
        <v>20.991393528653251</v>
      </c>
      <c r="S167" s="4"/>
      <c r="T167" s="2">
        <f t="shared" si="45"/>
        <v>26.464000000000006</v>
      </c>
      <c r="Z167" s="152">
        <f t="shared" ref="Z167:Z195" si="50">Z166+1</f>
        <v>43588</v>
      </c>
    </row>
    <row r="168" spans="1:26" x14ac:dyDescent="0.25">
      <c r="A168" s="12">
        <f t="shared" si="46"/>
        <v>4</v>
      </c>
      <c r="B168" s="14">
        <v>61.2</v>
      </c>
      <c r="C168" s="14">
        <v>40.6</v>
      </c>
      <c r="D168" s="14">
        <f t="shared" si="47"/>
        <v>20.6</v>
      </c>
      <c r="E168" s="16">
        <v>136</v>
      </c>
      <c r="F168" s="17">
        <v>14.122999999999999</v>
      </c>
      <c r="G168" s="14">
        <v>61.3</v>
      </c>
      <c r="H168" s="14">
        <v>41.5</v>
      </c>
      <c r="I168" s="14">
        <f t="shared" si="48"/>
        <v>19.799999999999997</v>
      </c>
      <c r="J168" s="16">
        <v>87</v>
      </c>
      <c r="K168" s="14">
        <v>60.2</v>
      </c>
      <c r="L168" s="14">
        <v>41.5</v>
      </c>
      <c r="M168" s="14">
        <f t="shared" si="49"/>
        <v>18.700000000000003</v>
      </c>
      <c r="N168" s="16">
        <v>63</v>
      </c>
      <c r="O168" s="16">
        <f t="shared" si="43"/>
        <v>300.12299999999999</v>
      </c>
      <c r="P168" s="14">
        <v>61.3</v>
      </c>
      <c r="Q168" s="13">
        <f>VLOOKUP(P168,'Ratio 1'!A165:B621,2)</f>
        <v>23</v>
      </c>
      <c r="R168" s="13">
        <f t="shared" si="44"/>
        <v>20.991393528653251</v>
      </c>
      <c r="S168" s="4"/>
      <c r="T168" s="2">
        <f t="shared" si="45"/>
        <v>26.463999999999999</v>
      </c>
      <c r="Z168" s="152">
        <f t="shared" si="50"/>
        <v>43589</v>
      </c>
    </row>
    <row r="169" spans="1:26" x14ac:dyDescent="0.25">
      <c r="A169" s="12">
        <f t="shared" si="46"/>
        <v>5</v>
      </c>
      <c r="B169" s="14">
        <v>61.4</v>
      </c>
      <c r="C169" s="14">
        <v>40.799999999999997</v>
      </c>
      <c r="D169" s="14">
        <f t="shared" si="47"/>
        <v>20.6</v>
      </c>
      <c r="E169" s="16">
        <v>138</v>
      </c>
      <c r="F169" s="17">
        <v>14.353</v>
      </c>
      <c r="G169" s="14">
        <v>61.3</v>
      </c>
      <c r="H169" s="14">
        <v>41.9</v>
      </c>
      <c r="I169" s="14">
        <f t="shared" si="48"/>
        <v>19.399999999999999</v>
      </c>
      <c r="J169" s="16">
        <v>86</v>
      </c>
      <c r="K169" s="14">
        <v>60.2</v>
      </c>
      <c r="L169" s="14">
        <v>41.8</v>
      </c>
      <c r="M169" s="14">
        <f t="shared" si="49"/>
        <v>18.400000000000006</v>
      </c>
      <c r="N169" s="16">
        <v>69</v>
      </c>
      <c r="O169" s="16">
        <f t="shared" si="43"/>
        <v>307.35300000000001</v>
      </c>
      <c r="P169" s="14">
        <v>61.3</v>
      </c>
      <c r="Q169" s="13">
        <f>VLOOKUP(P169,'Ratio 1'!A166:B622,2)</f>
        <v>23</v>
      </c>
      <c r="R169" s="13">
        <f t="shared" si="44"/>
        <v>22.449756468946131</v>
      </c>
      <c r="S169" s="4"/>
      <c r="T169" s="2">
        <f t="shared" si="45"/>
        <v>26.161999999999999</v>
      </c>
      <c r="Z169" s="152">
        <f t="shared" si="50"/>
        <v>43590</v>
      </c>
    </row>
    <row r="170" spans="1:26" x14ac:dyDescent="0.25">
      <c r="A170" s="12">
        <f t="shared" si="46"/>
        <v>6</v>
      </c>
      <c r="B170" s="14">
        <v>61.5</v>
      </c>
      <c r="C170" s="14">
        <v>41</v>
      </c>
      <c r="D170" s="14">
        <f t="shared" si="47"/>
        <v>20.5</v>
      </c>
      <c r="E170" s="16">
        <v>138</v>
      </c>
      <c r="F170" s="17">
        <v>14.353</v>
      </c>
      <c r="G170" s="14">
        <v>61.4</v>
      </c>
      <c r="H170" s="14">
        <v>42</v>
      </c>
      <c r="I170" s="14">
        <f t="shared" si="48"/>
        <v>19.399999999999999</v>
      </c>
      <c r="J170" s="16">
        <v>86</v>
      </c>
      <c r="K170" s="14">
        <v>60.3</v>
      </c>
      <c r="L170" s="14">
        <v>42</v>
      </c>
      <c r="M170" s="14">
        <f t="shared" si="49"/>
        <v>18.299999999999997</v>
      </c>
      <c r="N170" s="16">
        <v>69</v>
      </c>
      <c r="O170" s="16">
        <f t="shared" si="43"/>
        <v>307.35300000000001</v>
      </c>
      <c r="P170" s="14">
        <v>61.3</v>
      </c>
      <c r="Q170" s="13">
        <f>VLOOKUP(P170,'Ratio 1'!A167:B623,2)</f>
        <v>23</v>
      </c>
      <c r="R170" s="13">
        <f t="shared" si="44"/>
        <v>22.449756468946131</v>
      </c>
      <c r="S170" s="4"/>
      <c r="T170" s="2">
        <f t="shared" si="45"/>
        <v>26.161999999999999</v>
      </c>
      <c r="Z170" s="152">
        <f t="shared" si="50"/>
        <v>43591</v>
      </c>
    </row>
    <row r="171" spans="1:26" x14ac:dyDescent="0.25">
      <c r="A171" s="12">
        <f t="shared" si="46"/>
        <v>7</v>
      </c>
      <c r="B171" s="14">
        <v>61.6</v>
      </c>
      <c r="C171" s="14">
        <v>40.799999999999997</v>
      </c>
      <c r="D171" s="14">
        <f t="shared" si="47"/>
        <v>20.800000000000004</v>
      </c>
      <c r="E171" s="16">
        <v>137</v>
      </c>
      <c r="F171" s="17">
        <v>14.816000000000001</v>
      </c>
      <c r="G171" s="14">
        <v>61.5</v>
      </c>
      <c r="H171" s="14">
        <v>41.8</v>
      </c>
      <c r="I171" s="14">
        <f t="shared" si="48"/>
        <v>19.700000000000003</v>
      </c>
      <c r="J171" s="16">
        <v>87</v>
      </c>
      <c r="K171" s="14">
        <v>60.5</v>
      </c>
      <c r="L171" s="14">
        <v>41.8</v>
      </c>
      <c r="M171" s="14">
        <f t="shared" si="49"/>
        <v>18.700000000000003</v>
      </c>
      <c r="N171" s="16">
        <v>57</v>
      </c>
      <c r="O171" s="16">
        <f t="shared" si="43"/>
        <v>295.81600000000003</v>
      </c>
      <c r="P171" s="14">
        <v>61.5</v>
      </c>
      <c r="Q171" s="13">
        <f>VLOOKUP(P171,'Ratio 1'!A168:B624,2)</f>
        <v>23</v>
      </c>
      <c r="R171" s="13">
        <f t="shared" si="44"/>
        <v>19.268734618817103</v>
      </c>
      <c r="S171" s="4"/>
      <c r="T171" s="2">
        <f t="shared" si="45"/>
        <v>26.413000000000004</v>
      </c>
      <c r="Z171" s="152">
        <f t="shared" si="50"/>
        <v>43592</v>
      </c>
    </row>
    <row r="172" spans="1:26" x14ac:dyDescent="0.25">
      <c r="A172" s="12">
        <f t="shared" si="46"/>
        <v>8</v>
      </c>
      <c r="B172" s="14">
        <v>61.7</v>
      </c>
      <c r="C172" s="14">
        <v>40.9</v>
      </c>
      <c r="D172" s="14">
        <f t="shared" si="47"/>
        <v>20.800000000000004</v>
      </c>
      <c r="E172" s="16">
        <v>138</v>
      </c>
      <c r="F172" s="17">
        <v>30.1</v>
      </c>
      <c r="G172" s="14">
        <v>61.7</v>
      </c>
      <c r="H172" s="14">
        <v>41.8</v>
      </c>
      <c r="I172" s="14">
        <f t="shared" si="48"/>
        <v>19.900000000000006</v>
      </c>
      <c r="J172" s="16">
        <v>87</v>
      </c>
      <c r="K172" s="14">
        <v>60.8</v>
      </c>
      <c r="L172" s="14">
        <v>41.8</v>
      </c>
      <c r="M172" s="14">
        <f t="shared" si="49"/>
        <v>19</v>
      </c>
      <c r="N172" s="16">
        <v>36</v>
      </c>
      <c r="O172" s="16">
        <f t="shared" si="43"/>
        <v>291.10000000000002</v>
      </c>
      <c r="P172" s="14">
        <v>61.7</v>
      </c>
      <c r="Q172" s="13">
        <f>VLOOKUP(P172,'Ratio 1'!A169:B625,2)</f>
        <v>23</v>
      </c>
      <c r="R172" s="13">
        <f t="shared" si="44"/>
        <v>12.366884232222603</v>
      </c>
      <c r="S172" s="4"/>
      <c r="T172" s="2">
        <f t="shared" si="45"/>
        <v>26.662000000000006</v>
      </c>
      <c r="Z172" s="152">
        <f t="shared" si="50"/>
        <v>43593</v>
      </c>
    </row>
    <row r="173" spans="1:26" x14ac:dyDescent="0.25">
      <c r="A173" s="12">
        <f t="shared" si="46"/>
        <v>9</v>
      </c>
      <c r="B173" s="14">
        <v>62</v>
      </c>
      <c r="C173" s="14">
        <v>41.1</v>
      </c>
      <c r="D173" s="14">
        <f t="shared" si="47"/>
        <v>20.9</v>
      </c>
      <c r="E173" s="16">
        <v>136</v>
      </c>
      <c r="F173" s="17">
        <v>31.515000000000001</v>
      </c>
      <c r="G173" s="14">
        <v>62</v>
      </c>
      <c r="H173" s="14">
        <v>42.1</v>
      </c>
      <c r="I173" s="14">
        <f t="shared" si="48"/>
        <v>19.899999999999999</v>
      </c>
      <c r="J173" s="16">
        <v>87</v>
      </c>
      <c r="K173" s="14">
        <v>61.1</v>
      </c>
      <c r="L173" s="14">
        <v>42.1</v>
      </c>
      <c r="M173" s="14">
        <f t="shared" si="49"/>
        <v>19</v>
      </c>
      <c r="N173" s="16">
        <v>39</v>
      </c>
      <c r="O173" s="16">
        <f t="shared" si="43"/>
        <v>293.51499999999999</v>
      </c>
      <c r="P173" s="14">
        <v>62</v>
      </c>
      <c r="Q173" s="13">
        <f>VLOOKUP(P173,'Ratio 1'!A170:B626,2)</f>
        <v>23</v>
      </c>
      <c r="R173" s="13">
        <f t="shared" si="44"/>
        <v>13.287225525100933</v>
      </c>
      <c r="S173" s="4"/>
      <c r="T173" s="2">
        <f t="shared" si="45"/>
        <v>26.564</v>
      </c>
      <c r="Z173" s="152">
        <f t="shared" si="50"/>
        <v>43594</v>
      </c>
    </row>
    <row r="174" spans="1:26" x14ac:dyDescent="0.25">
      <c r="A174" s="12">
        <f t="shared" si="46"/>
        <v>10</v>
      </c>
      <c r="B174" s="14">
        <v>62.5</v>
      </c>
      <c r="C174" s="14">
        <v>41.5</v>
      </c>
      <c r="D174" s="14">
        <f t="shared" si="47"/>
        <v>21</v>
      </c>
      <c r="E174" s="16">
        <v>136</v>
      </c>
      <c r="F174" s="17">
        <v>34.408999999999999</v>
      </c>
      <c r="G174" s="14">
        <v>62.5</v>
      </c>
      <c r="H174" s="14">
        <v>42.4</v>
      </c>
      <c r="I174" s="14">
        <f t="shared" si="48"/>
        <v>20.100000000000001</v>
      </c>
      <c r="J174" s="16">
        <v>87</v>
      </c>
      <c r="K174" s="14">
        <v>61.6</v>
      </c>
      <c r="L174" s="14">
        <v>42.4</v>
      </c>
      <c r="M174" s="14">
        <f t="shared" si="49"/>
        <v>19.200000000000003</v>
      </c>
      <c r="N174" s="16">
        <v>39</v>
      </c>
      <c r="O174" s="16">
        <f t="shared" si="43"/>
        <v>296.40899999999999</v>
      </c>
      <c r="P174" s="14">
        <v>62.5</v>
      </c>
      <c r="Q174" s="13">
        <f>VLOOKUP(P174,'Ratio 1'!A171:B627,2)</f>
        <v>23</v>
      </c>
      <c r="R174" s="13">
        <f t="shared" si="44"/>
        <v>13.157495217756546</v>
      </c>
      <c r="S174" s="4"/>
      <c r="T174" s="2">
        <f t="shared" si="45"/>
        <v>26.764000000000003</v>
      </c>
      <c r="Z174" s="152">
        <f t="shared" si="50"/>
        <v>43595</v>
      </c>
    </row>
    <row r="175" spans="1:26" x14ac:dyDescent="0.25">
      <c r="A175" s="12">
        <f t="shared" si="46"/>
        <v>11</v>
      </c>
      <c r="B175" s="14">
        <v>63.1</v>
      </c>
      <c r="C175" s="14">
        <v>41.9</v>
      </c>
      <c r="D175" s="14">
        <f t="shared" si="47"/>
        <v>21.200000000000003</v>
      </c>
      <c r="E175" s="16">
        <v>133</v>
      </c>
      <c r="F175" s="17">
        <v>36.384</v>
      </c>
      <c r="G175" s="14">
        <v>62.9</v>
      </c>
      <c r="H175" s="14">
        <v>42.8</v>
      </c>
      <c r="I175" s="14">
        <f t="shared" si="48"/>
        <v>20.100000000000001</v>
      </c>
      <c r="J175" s="16">
        <v>87</v>
      </c>
      <c r="K175" s="14">
        <v>62</v>
      </c>
      <c r="L175" s="14">
        <v>42.9</v>
      </c>
      <c r="M175" s="14">
        <f t="shared" si="49"/>
        <v>19.100000000000001</v>
      </c>
      <c r="N175" s="16">
        <v>39</v>
      </c>
      <c r="O175" s="16">
        <f t="shared" si="43"/>
        <v>295.38400000000001</v>
      </c>
      <c r="P175" s="14">
        <v>63</v>
      </c>
      <c r="Q175" s="13">
        <f>VLOOKUP(P175,'Ratio 1'!A172:B628,2)</f>
        <v>23</v>
      </c>
      <c r="R175" s="13">
        <f t="shared" si="44"/>
        <v>13.203152506567722</v>
      </c>
      <c r="S175" s="4"/>
      <c r="T175" s="2">
        <f t="shared" si="45"/>
        <v>26.617000000000001</v>
      </c>
      <c r="Z175" s="152">
        <f t="shared" si="50"/>
        <v>43596</v>
      </c>
    </row>
    <row r="176" spans="1:26" x14ac:dyDescent="0.25">
      <c r="A176" s="12">
        <f t="shared" si="46"/>
        <v>12</v>
      </c>
      <c r="B176" s="14">
        <v>63.5</v>
      </c>
      <c r="C176" s="14">
        <v>42.3</v>
      </c>
      <c r="D176" s="14">
        <f t="shared" si="47"/>
        <v>21.200000000000003</v>
      </c>
      <c r="E176" s="16">
        <v>112</v>
      </c>
      <c r="F176" s="17">
        <v>37.889000000000003</v>
      </c>
      <c r="G176" s="14">
        <v>63.2</v>
      </c>
      <c r="H176" s="14">
        <v>43.2</v>
      </c>
      <c r="I176" s="14">
        <f t="shared" si="48"/>
        <v>20</v>
      </c>
      <c r="J176" s="16">
        <v>87</v>
      </c>
      <c r="K176" s="14">
        <v>62.2</v>
      </c>
      <c r="L176" s="14">
        <v>43.2</v>
      </c>
      <c r="M176" s="14">
        <f t="shared" si="49"/>
        <v>19</v>
      </c>
      <c r="N176" s="16">
        <v>64</v>
      </c>
      <c r="O176" s="16">
        <f t="shared" si="43"/>
        <v>300.88900000000001</v>
      </c>
      <c r="P176" s="14">
        <v>63.2</v>
      </c>
      <c r="Q176" s="13">
        <f>VLOOKUP(P176,'Ratio 1'!A173:B629,2)</f>
        <v>23</v>
      </c>
      <c r="R176" s="13">
        <f t="shared" si="44"/>
        <v>21.270302337406818</v>
      </c>
      <c r="S176" s="4"/>
      <c r="T176" s="2">
        <f t="shared" si="45"/>
        <v>25.488</v>
      </c>
      <c r="Z176" s="152">
        <f t="shared" si="50"/>
        <v>43597</v>
      </c>
    </row>
    <row r="177" spans="1:26" x14ac:dyDescent="0.25">
      <c r="A177" s="12">
        <f t="shared" si="46"/>
        <v>13</v>
      </c>
      <c r="B177" s="14">
        <v>63.4</v>
      </c>
      <c r="C177" s="14">
        <v>42.5</v>
      </c>
      <c r="D177" s="14">
        <f t="shared" si="47"/>
        <v>20.9</v>
      </c>
      <c r="E177" s="16">
        <v>132</v>
      </c>
      <c r="F177" s="17">
        <v>38.902999999999999</v>
      </c>
      <c r="G177" s="14">
        <v>63.4</v>
      </c>
      <c r="H177" s="14">
        <v>43.5</v>
      </c>
      <c r="I177" s="14">
        <f t="shared" si="48"/>
        <v>19.899999999999999</v>
      </c>
      <c r="J177" s="16">
        <v>86</v>
      </c>
      <c r="K177" s="14">
        <v>62.5</v>
      </c>
      <c r="L177" s="14">
        <v>43.4</v>
      </c>
      <c r="M177" s="14">
        <f t="shared" si="49"/>
        <v>19.100000000000001</v>
      </c>
      <c r="N177" s="16">
        <v>44</v>
      </c>
      <c r="O177" s="16">
        <f t="shared" si="43"/>
        <v>300.90300000000002</v>
      </c>
      <c r="P177" s="14">
        <v>63.4</v>
      </c>
      <c r="Q177" s="13">
        <f>VLOOKUP(P177,'Ratio 1'!A174:B630,2)</f>
        <v>23</v>
      </c>
      <c r="R177" s="13">
        <f t="shared" si="44"/>
        <v>14.622652482693757</v>
      </c>
      <c r="S177" s="4"/>
      <c r="T177" s="2">
        <f t="shared" si="45"/>
        <v>26.367999999999999</v>
      </c>
      <c r="Z177" s="152">
        <f t="shared" si="50"/>
        <v>43598</v>
      </c>
    </row>
    <row r="178" spans="1:26" x14ac:dyDescent="0.25">
      <c r="A178" s="12">
        <f t="shared" si="46"/>
        <v>14</v>
      </c>
      <c r="B178" s="14">
        <v>63.8</v>
      </c>
      <c r="C178" s="14">
        <v>42.7</v>
      </c>
      <c r="D178" s="14">
        <f t="shared" si="47"/>
        <v>21.099999999999994</v>
      </c>
      <c r="E178" s="16">
        <v>100</v>
      </c>
      <c r="F178" s="17">
        <v>38.902999999999999</v>
      </c>
      <c r="G178" s="14">
        <v>63.5</v>
      </c>
      <c r="H178" s="14">
        <v>43.7</v>
      </c>
      <c r="I178" s="14">
        <f t="shared" si="48"/>
        <v>19.799999999999997</v>
      </c>
      <c r="J178" s="16">
        <v>86</v>
      </c>
      <c r="K178" s="14">
        <v>62.4</v>
      </c>
      <c r="L178" s="14">
        <v>43.7</v>
      </c>
      <c r="M178" s="14">
        <f t="shared" si="49"/>
        <v>18.699999999999996</v>
      </c>
      <c r="N178" s="16">
        <v>74</v>
      </c>
      <c r="O178" s="16">
        <f t="shared" si="43"/>
        <v>298.90300000000002</v>
      </c>
      <c r="P178" s="14">
        <v>63.5</v>
      </c>
      <c r="Q178" s="13">
        <f>VLOOKUP(P178,'Ratio 1'!A175:B631,2)</f>
        <v>23</v>
      </c>
      <c r="R178" s="13">
        <f t="shared" si="44"/>
        <v>24.757195478131699</v>
      </c>
      <c r="S178" s="4"/>
      <c r="T178" s="2">
        <f t="shared" si="45"/>
        <v>24.699999999999996</v>
      </c>
      <c r="Z178" s="152">
        <f t="shared" si="50"/>
        <v>43599</v>
      </c>
    </row>
    <row r="179" spans="1:26" x14ac:dyDescent="0.25">
      <c r="A179" s="12">
        <f t="shared" si="46"/>
        <v>15</v>
      </c>
      <c r="B179" s="14">
        <v>63.8</v>
      </c>
      <c r="C179" s="14">
        <v>42.8</v>
      </c>
      <c r="D179" s="14">
        <f t="shared" si="47"/>
        <v>21</v>
      </c>
      <c r="E179" s="16">
        <v>100</v>
      </c>
      <c r="F179" s="17">
        <v>58.353999999999999</v>
      </c>
      <c r="G179" s="14">
        <v>63.6</v>
      </c>
      <c r="H179" s="14">
        <v>43.7</v>
      </c>
      <c r="I179" s="14">
        <f t="shared" si="48"/>
        <v>19.899999999999999</v>
      </c>
      <c r="J179" s="16">
        <v>129</v>
      </c>
      <c r="K179" s="14">
        <v>62.7</v>
      </c>
      <c r="L179" s="14">
        <v>43.7</v>
      </c>
      <c r="M179" s="14">
        <f t="shared" si="49"/>
        <v>19</v>
      </c>
      <c r="N179" s="16">
        <v>9</v>
      </c>
      <c r="O179" s="16">
        <f t="shared" si="43"/>
        <v>296.35399999999998</v>
      </c>
      <c r="P179" s="14">
        <v>63.5</v>
      </c>
      <c r="Q179" s="13">
        <f>VLOOKUP(P179,'Ratio 1'!A176:B632,2)</f>
        <v>23</v>
      </c>
      <c r="R179" s="13">
        <f t="shared" si="44"/>
        <v>3.0369085620575396</v>
      </c>
      <c r="S179" s="4"/>
      <c r="T179" s="2">
        <f t="shared" si="45"/>
        <v>24.799999999999997</v>
      </c>
      <c r="Z179" s="152">
        <f t="shared" si="50"/>
        <v>43600</v>
      </c>
    </row>
    <row r="180" spans="1:26" x14ac:dyDescent="0.25">
      <c r="A180" s="12">
        <f t="shared" si="46"/>
        <v>16</v>
      </c>
      <c r="B180" s="14">
        <v>63.9</v>
      </c>
      <c r="C180" s="14">
        <v>42.9</v>
      </c>
      <c r="D180" s="14">
        <f t="shared" si="47"/>
        <v>21</v>
      </c>
      <c r="E180" s="16">
        <v>101</v>
      </c>
      <c r="F180" s="17">
        <v>58.353999999999999</v>
      </c>
      <c r="G180" s="14">
        <v>63.6</v>
      </c>
      <c r="H180" s="14">
        <v>43.8</v>
      </c>
      <c r="I180" s="14">
        <f t="shared" si="48"/>
        <v>19.800000000000004</v>
      </c>
      <c r="J180" s="16">
        <v>129</v>
      </c>
      <c r="K180" s="14">
        <v>62.7</v>
      </c>
      <c r="L180" s="14">
        <v>43.8</v>
      </c>
      <c r="M180" s="14">
        <f t="shared" si="49"/>
        <v>18.900000000000006</v>
      </c>
      <c r="N180" s="16">
        <v>9</v>
      </c>
      <c r="O180" s="16">
        <f t="shared" si="43"/>
        <v>297.35399999999998</v>
      </c>
      <c r="P180" s="14">
        <v>63.6</v>
      </c>
      <c r="Q180" s="13">
        <f>VLOOKUP(P180,'Ratio 1'!A177:B633,2)</f>
        <v>23</v>
      </c>
      <c r="R180" s="13">
        <f t="shared" si="44"/>
        <v>3.0266954539034283</v>
      </c>
      <c r="S180" s="4"/>
      <c r="T180" s="2">
        <f t="shared" si="45"/>
        <v>24.749000000000002</v>
      </c>
      <c r="Z180" s="152">
        <f t="shared" si="50"/>
        <v>43601</v>
      </c>
    </row>
    <row r="181" spans="1:26" x14ac:dyDescent="0.25">
      <c r="A181" s="12">
        <f t="shared" si="46"/>
        <v>17</v>
      </c>
      <c r="B181" s="14">
        <v>64</v>
      </c>
      <c r="C181" s="14">
        <v>43</v>
      </c>
      <c r="D181" s="14">
        <f t="shared" si="47"/>
        <v>21</v>
      </c>
      <c r="E181" s="16">
        <v>116</v>
      </c>
      <c r="F181" s="17">
        <v>59.887999999999998</v>
      </c>
      <c r="G181" s="14">
        <v>63.7</v>
      </c>
      <c r="H181" s="14">
        <v>43.9</v>
      </c>
      <c r="I181" s="14">
        <f t="shared" si="48"/>
        <v>19.800000000000004</v>
      </c>
      <c r="J181" s="16">
        <v>106</v>
      </c>
      <c r="K181" s="14">
        <v>62.9</v>
      </c>
      <c r="L181" s="14">
        <v>43.8</v>
      </c>
      <c r="M181" s="14">
        <f t="shared" si="49"/>
        <v>19.100000000000001</v>
      </c>
      <c r="N181" s="16">
        <v>16</v>
      </c>
      <c r="O181" s="16">
        <f t="shared" si="43"/>
        <v>297.88800000000003</v>
      </c>
      <c r="P181" s="14">
        <v>63.8</v>
      </c>
      <c r="Q181" s="13">
        <f>VLOOKUP(P181,'Ratio 1'!A178:B634,2)</f>
        <v>23</v>
      </c>
      <c r="R181" s="13">
        <f t="shared" si="44"/>
        <v>5.3711462025996335</v>
      </c>
      <c r="S181" s="4"/>
      <c r="T181" s="2">
        <f t="shared" si="45"/>
        <v>25.484000000000005</v>
      </c>
      <c r="Z181" s="152">
        <f t="shared" si="50"/>
        <v>43602</v>
      </c>
    </row>
    <row r="182" spans="1:26" x14ac:dyDescent="0.25">
      <c r="A182" s="12">
        <f t="shared" si="46"/>
        <v>18</v>
      </c>
      <c r="B182" s="14">
        <v>64.099999999999994</v>
      </c>
      <c r="C182" s="14">
        <v>42.9</v>
      </c>
      <c r="D182" s="14">
        <f t="shared" si="47"/>
        <v>21.199999999999996</v>
      </c>
      <c r="E182" s="16">
        <v>119</v>
      </c>
      <c r="F182" s="17">
        <v>60.66</v>
      </c>
      <c r="G182" s="14">
        <v>63.8</v>
      </c>
      <c r="H182" s="14">
        <v>43.9</v>
      </c>
      <c r="I182" s="14">
        <f t="shared" si="48"/>
        <v>19.899999999999999</v>
      </c>
      <c r="J182" s="16">
        <v>106</v>
      </c>
      <c r="K182" s="14">
        <v>63</v>
      </c>
      <c r="L182" s="14">
        <v>43.9</v>
      </c>
      <c r="M182" s="14">
        <f t="shared" si="49"/>
        <v>19.100000000000001</v>
      </c>
      <c r="N182" s="16">
        <v>13</v>
      </c>
      <c r="O182" s="16">
        <f t="shared" si="43"/>
        <v>298.65999999999997</v>
      </c>
      <c r="P182" s="14">
        <v>63.9</v>
      </c>
      <c r="Q182" s="13">
        <f>VLOOKUP(P182,'Ratio 1'!A179:B635,2)</f>
        <v>23</v>
      </c>
      <c r="R182" s="13">
        <f t="shared" si="44"/>
        <v>4.3527757316011524</v>
      </c>
      <c r="S182" s="4"/>
      <c r="T182" s="2">
        <f t="shared" si="45"/>
        <v>25.731000000000002</v>
      </c>
      <c r="Z182" s="152">
        <f t="shared" si="50"/>
        <v>43603</v>
      </c>
    </row>
    <row r="183" spans="1:26" x14ac:dyDescent="0.25">
      <c r="A183" s="12">
        <f t="shared" si="46"/>
        <v>19</v>
      </c>
      <c r="B183" s="14">
        <v>64.099999999999994</v>
      </c>
      <c r="C183" s="14">
        <v>43.2</v>
      </c>
      <c r="D183" s="14">
        <f t="shared" si="47"/>
        <v>20.899999999999991</v>
      </c>
      <c r="E183" s="16">
        <v>119</v>
      </c>
      <c r="F183" s="17">
        <v>61.435000000000002</v>
      </c>
      <c r="G183" s="14">
        <v>63.8</v>
      </c>
      <c r="H183" s="14">
        <v>44.3</v>
      </c>
      <c r="I183" s="14">
        <f t="shared" si="48"/>
        <v>19.5</v>
      </c>
      <c r="J183" s="16">
        <v>105</v>
      </c>
      <c r="K183" s="14">
        <v>63.1</v>
      </c>
      <c r="L183" s="14">
        <v>44.2</v>
      </c>
      <c r="M183" s="14">
        <f t="shared" si="49"/>
        <v>18.899999999999999</v>
      </c>
      <c r="N183" s="16">
        <v>23</v>
      </c>
      <c r="O183" s="16">
        <f t="shared" si="43"/>
        <v>308.435</v>
      </c>
      <c r="P183" s="14">
        <v>63.9</v>
      </c>
      <c r="Q183" s="13">
        <f>VLOOKUP(P183,'Ratio 1'!A180:B636,2)</f>
        <v>23</v>
      </c>
      <c r="R183" s="13">
        <f t="shared" si="44"/>
        <v>7.4570006646457117</v>
      </c>
      <c r="S183" s="4"/>
      <c r="T183" s="2">
        <f t="shared" si="45"/>
        <v>25.331000000000003</v>
      </c>
      <c r="Z183" s="152">
        <f t="shared" si="50"/>
        <v>43604</v>
      </c>
    </row>
    <row r="184" spans="1:26" x14ac:dyDescent="0.25">
      <c r="A184" s="12">
        <f t="shared" si="46"/>
        <v>20</v>
      </c>
      <c r="B184" s="14">
        <v>64.5</v>
      </c>
      <c r="C184" s="14">
        <v>43.6</v>
      </c>
      <c r="D184" s="14">
        <f t="shared" si="47"/>
        <v>20.9</v>
      </c>
      <c r="E184" s="16">
        <v>119</v>
      </c>
      <c r="F184" s="17">
        <v>62.994999999999997</v>
      </c>
      <c r="G184" s="14">
        <v>64</v>
      </c>
      <c r="H184" s="14">
        <v>44.6</v>
      </c>
      <c r="I184" s="14">
        <f t="shared" si="48"/>
        <v>19.399999999999999</v>
      </c>
      <c r="J184" s="16">
        <v>105</v>
      </c>
      <c r="K184" s="14">
        <v>63.4</v>
      </c>
      <c r="L184" s="14">
        <v>44.5</v>
      </c>
      <c r="M184" s="14">
        <f t="shared" si="49"/>
        <v>18.899999999999999</v>
      </c>
      <c r="N184" s="16">
        <v>23</v>
      </c>
      <c r="O184" s="16">
        <f t="shared" si="43"/>
        <v>309.995</v>
      </c>
      <c r="P184" s="14">
        <v>64.3</v>
      </c>
      <c r="Q184" s="13">
        <f>VLOOKUP(P184,'Ratio 1'!A181:B637,2)</f>
        <v>23</v>
      </c>
      <c r="R184" s="13">
        <f t="shared" si="44"/>
        <v>7.4194745076533497</v>
      </c>
      <c r="S184" s="4"/>
      <c r="T184" s="2">
        <f t="shared" si="45"/>
        <v>25.231000000000002</v>
      </c>
      <c r="Z184" s="152">
        <f t="shared" si="50"/>
        <v>43605</v>
      </c>
    </row>
    <row r="185" spans="1:26" x14ac:dyDescent="0.25">
      <c r="A185" s="12">
        <f t="shared" si="46"/>
        <v>21</v>
      </c>
      <c r="B185" s="14">
        <v>64.599999999999994</v>
      </c>
      <c r="C185" s="14">
        <v>43.4</v>
      </c>
      <c r="D185" s="14">
        <f t="shared" si="47"/>
        <v>21.199999999999996</v>
      </c>
      <c r="E185" s="16">
        <v>120</v>
      </c>
      <c r="F185" s="17">
        <v>62.994999999999997</v>
      </c>
      <c r="G185" s="14">
        <v>64.400000000000006</v>
      </c>
      <c r="H185" s="14">
        <v>44.3</v>
      </c>
      <c r="I185" s="14">
        <f t="shared" si="48"/>
        <v>20.100000000000009</v>
      </c>
      <c r="J185" s="16">
        <v>107</v>
      </c>
      <c r="K185" s="14">
        <v>63.7</v>
      </c>
      <c r="L185" s="14">
        <v>44.2</v>
      </c>
      <c r="M185" s="14">
        <f t="shared" si="49"/>
        <v>19.5</v>
      </c>
      <c r="N185" s="16">
        <v>9</v>
      </c>
      <c r="O185" s="16">
        <f t="shared" si="43"/>
        <v>298.995</v>
      </c>
      <c r="P185" s="14">
        <v>64.5</v>
      </c>
      <c r="Q185" s="13">
        <f>VLOOKUP(P185,'Ratio 1'!A182:B638,2)</f>
        <v>23</v>
      </c>
      <c r="R185" s="13">
        <f t="shared" si="44"/>
        <v>3.0100837806652283</v>
      </c>
      <c r="S185" s="4"/>
      <c r="T185" s="2">
        <f t="shared" si="45"/>
        <v>25.980000000000008</v>
      </c>
      <c r="Z185" s="152">
        <f t="shared" si="50"/>
        <v>43606</v>
      </c>
    </row>
    <row r="186" spans="1:26" x14ac:dyDescent="0.25">
      <c r="A186" s="12">
        <f t="shared" si="46"/>
        <v>22</v>
      </c>
      <c r="B186" s="14">
        <v>64.599999999999994</v>
      </c>
      <c r="C186" s="14">
        <v>43.6</v>
      </c>
      <c r="D186" s="14">
        <f t="shared" si="47"/>
        <v>20.999999999999993</v>
      </c>
      <c r="E186" s="16">
        <v>119</v>
      </c>
      <c r="F186" s="17">
        <v>66.153000000000006</v>
      </c>
      <c r="G186" s="14">
        <v>64.400000000000006</v>
      </c>
      <c r="H186" s="14">
        <v>44.5</v>
      </c>
      <c r="I186" s="14">
        <f t="shared" si="48"/>
        <v>19.900000000000006</v>
      </c>
      <c r="J186" s="16">
        <v>106</v>
      </c>
      <c r="K186" s="14">
        <v>63.6</v>
      </c>
      <c r="L186" s="14">
        <v>44.5</v>
      </c>
      <c r="M186" s="14">
        <f t="shared" si="49"/>
        <v>19.100000000000001</v>
      </c>
      <c r="N186" s="16">
        <v>17</v>
      </c>
      <c r="O186" s="16">
        <f t="shared" si="43"/>
        <v>308.15300000000002</v>
      </c>
      <c r="P186" s="14">
        <v>64.5</v>
      </c>
      <c r="Q186" s="13">
        <f>VLOOKUP(P186,'Ratio 1'!A183:B639,2)</f>
        <v>23</v>
      </c>
      <c r="R186" s="13">
        <f t="shared" si="44"/>
        <v>5.5167400609437509</v>
      </c>
      <c r="S186" s="4"/>
      <c r="T186" s="2">
        <f t="shared" si="45"/>
        <v>25.731000000000009</v>
      </c>
      <c r="Z186" s="152">
        <f t="shared" si="50"/>
        <v>43607</v>
      </c>
    </row>
    <row r="187" spans="1:26" x14ac:dyDescent="0.25">
      <c r="A187" s="12">
        <f t="shared" si="46"/>
        <v>23</v>
      </c>
      <c r="B187" s="14">
        <v>64.599999999999994</v>
      </c>
      <c r="C187" s="14">
        <v>43.6</v>
      </c>
      <c r="D187" s="14">
        <f t="shared" si="47"/>
        <v>20.999999999999993</v>
      </c>
      <c r="E187" s="16">
        <v>119</v>
      </c>
      <c r="F187" s="17">
        <v>65.358999999999995</v>
      </c>
      <c r="G187" s="14">
        <v>64.400000000000006</v>
      </c>
      <c r="H187" s="14">
        <v>44.6</v>
      </c>
      <c r="I187" s="14">
        <f t="shared" si="48"/>
        <v>19.800000000000004</v>
      </c>
      <c r="J187" s="16">
        <v>106</v>
      </c>
      <c r="K187" s="14">
        <v>63.6</v>
      </c>
      <c r="L187" s="14">
        <v>44.6</v>
      </c>
      <c r="M187" s="14">
        <f t="shared" si="49"/>
        <v>19</v>
      </c>
      <c r="N187" s="16">
        <v>17</v>
      </c>
      <c r="O187" s="16">
        <f t="shared" si="43"/>
        <v>307.35899999999998</v>
      </c>
      <c r="P187" s="14">
        <v>64.400000000000006</v>
      </c>
      <c r="Q187" s="13">
        <f>VLOOKUP(P187,'Ratio 1'!A184:B640,2)</f>
        <v>23</v>
      </c>
      <c r="R187" s="13">
        <f t="shared" si="44"/>
        <v>5.5309914464844043</v>
      </c>
      <c r="S187" s="4"/>
      <c r="T187" s="2">
        <f t="shared" si="45"/>
        <v>25.631000000000007</v>
      </c>
      <c r="Z187" s="152">
        <f t="shared" si="50"/>
        <v>43608</v>
      </c>
    </row>
    <row r="188" spans="1:26" x14ac:dyDescent="0.25">
      <c r="A188" s="12">
        <f t="shared" si="46"/>
        <v>24</v>
      </c>
      <c r="B188" s="14">
        <v>64.599999999999994</v>
      </c>
      <c r="C188" s="14">
        <v>43.6</v>
      </c>
      <c r="D188" s="14">
        <f t="shared" si="47"/>
        <v>20.999999999999993</v>
      </c>
      <c r="E188" s="16">
        <v>119</v>
      </c>
      <c r="F188" s="17">
        <v>64.567999999999998</v>
      </c>
      <c r="G188" s="14">
        <v>64.400000000000006</v>
      </c>
      <c r="H188" s="14">
        <v>44.6</v>
      </c>
      <c r="I188" s="14">
        <f t="shared" si="48"/>
        <v>19.800000000000004</v>
      </c>
      <c r="J188" s="16">
        <v>106</v>
      </c>
      <c r="K188" s="14">
        <v>63.6</v>
      </c>
      <c r="L188" s="14">
        <v>44.6</v>
      </c>
      <c r="M188" s="14">
        <f t="shared" si="49"/>
        <v>19</v>
      </c>
      <c r="N188" s="16">
        <v>17</v>
      </c>
      <c r="O188" s="16">
        <f t="shared" si="43"/>
        <v>306.56799999999998</v>
      </c>
      <c r="P188" s="14">
        <v>64.400000000000006</v>
      </c>
      <c r="Q188" s="13">
        <f>VLOOKUP(P188,'Ratio 1'!A185:B641,2)</f>
        <v>23</v>
      </c>
      <c r="R188" s="13">
        <f t="shared" si="44"/>
        <v>5.5452623887685606</v>
      </c>
      <c r="S188" s="4"/>
      <c r="T188" s="2">
        <f t="shared" si="45"/>
        <v>25.631000000000007</v>
      </c>
      <c r="Z188" s="152">
        <f t="shared" si="50"/>
        <v>43609</v>
      </c>
    </row>
    <row r="189" spans="1:26" x14ac:dyDescent="0.25">
      <c r="A189" s="12">
        <f t="shared" si="46"/>
        <v>25</v>
      </c>
      <c r="B189" s="14">
        <v>64.5</v>
      </c>
      <c r="C189" s="14">
        <v>43.5</v>
      </c>
      <c r="D189" s="14">
        <f t="shared" si="47"/>
        <v>21</v>
      </c>
      <c r="E189" s="16">
        <v>119</v>
      </c>
      <c r="F189" s="17">
        <v>63.78</v>
      </c>
      <c r="G189" s="14">
        <v>64.400000000000006</v>
      </c>
      <c r="H189" s="14">
        <v>44.5</v>
      </c>
      <c r="I189" s="14">
        <f t="shared" si="48"/>
        <v>19.900000000000006</v>
      </c>
      <c r="J189" s="16">
        <v>106</v>
      </c>
      <c r="K189" s="14">
        <v>63.6</v>
      </c>
      <c r="L189" s="14">
        <v>44.5</v>
      </c>
      <c r="M189" s="14">
        <f t="shared" si="49"/>
        <v>19.100000000000001</v>
      </c>
      <c r="N189" s="16">
        <v>12</v>
      </c>
      <c r="O189" s="16">
        <f t="shared" si="43"/>
        <v>300.77999999999997</v>
      </c>
      <c r="P189" s="14">
        <v>64.400000000000006</v>
      </c>
      <c r="Q189" s="13">
        <f>VLOOKUP(P189,'Ratio 1'!A186:B642,2)</f>
        <v>23</v>
      </c>
      <c r="R189" s="13">
        <f t="shared" si="44"/>
        <v>3.9896269698783167</v>
      </c>
      <c r="S189" s="4"/>
      <c r="T189" s="2">
        <f t="shared" si="45"/>
        <v>25.731000000000009</v>
      </c>
      <c r="Z189" s="152">
        <f t="shared" si="50"/>
        <v>43610</v>
      </c>
    </row>
    <row r="190" spans="1:26" x14ac:dyDescent="0.25">
      <c r="A190" s="12">
        <f t="shared" si="46"/>
        <v>26</v>
      </c>
      <c r="B190" s="14">
        <v>64.5</v>
      </c>
      <c r="C190" s="14">
        <v>43.3</v>
      </c>
      <c r="D190" s="14">
        <f t="shared" si="47"/>
        <v>21.200000000000003</v>
      </c>
      <c r="E190" s="16">
        <v>118</v>
      </c>
      <c r="F190" s="17">
        <v>62.994999999999997</v>
      </c>
      <c r="G190" s="14">
        <v>64.400000000000006</v>
      </c>
      <c r="H190" s="14">
        <v>44.3</v>
      </c>
      <c r="I190" s="14">
        <f t="shared" si="48"/>
        <v>20.100000000000009</v>
      </c>
      <c r="J190" s="16">
        <v>107</v>
      </c>
      <c r="K190" s="14">
        <v>63.6</v>
      </c>
      <c r="L190" s="14">
        <v>44.3</v>
      </c>
      <c r="M190" s="14">
        <f t="shared" si="49"/>
        <v>19.300000000000004</v>
      </c>
      <c r="N190" s="16">
        <v>7</v>
      </c>
      <c r="O190" s="16">
        <f t="shared" si="43"/>
        <v>294.995</v>
      </c>
      <c r="P190" s="14">
        <v>64.400000000000006</v>
      </c>
      <c r="Q190" s="13">
        <f>VLOOKUP(P190,'Ratio 1'!A187:B643,2)</f>
        <v>23</v>
      </c>
      <c r="R190" s="13">
        <f t="shared" si="44"/>
        <v>2.3729215749419481</v>
      </c>
      <c r="S190" s="4"/>
      <c r="T190" s="2">
        <f t="shared" si="45"/>
        <v>25.882000000000009</v>
      </c>
      <c r="Z190" s="152">
        <f t="shared" si="50"/>
        <v>43611</v>
      </c>
    </row>
    <row r="191" spans="1:26" x14ac:dyDescent="0.25">
      <c r="A191" s="12">
        <f t="shared" si="46"/>
        <v>27</v>
      </c>
      <c r="B191" s="14">
        <v>64.400000000000006</v>
      </c>
      <c r="C191" s="14">
        <v>43.3</v>
      </c>
      <c r="D191" s="14">
        <f t="shared" si="47"/>
        <v>21.100000000000009</v>
      </c>
      <c r="E191" s="16">
        <v>118</v>
      </c>
      <c r="F191" s="17">
        <v>63.78</v>
      </c>
      <c r="G191" s="14">
        <v>64.2</v>
      </c>
      <c r="H191" s="14">
        <v>44.3</v>
      </c>
      <c r="I191" s="14">
        <f t="shared" si="48"/>
        <v>19.900000000000006</v>
      </c>
      <c r="J191" s="16">
        <v>106</v>
      </c>
      <c r="K191" s="14">
        <v>63.5</v>
      </c>
      <c r="L191" s="14">
        <v>44.3</v>
      </c>
      <c r="M191" s="14">
        <f t="shared" si="49"/>
        <v>19.200000000000003</v>
      </c>
      <c r="N191" s="16">
        <v>10</v>
      </c>
      <c r="O191" s="16">
        <f t="shared" si="43"/>
        <v>297.77999999999997</v>
      </c>
      <c r="P191" s="14">
        <v>64.2</v>
      </c>
      <c r="Q191" s="13">
        <f>VLOOKUP(P191,'Ratio 1'!A188:B644,2)</f>
        <v>23</v>
      </c>
      <c r="R191" s="13">
        <f t="shared" si="44"/>
        <v>3.3581838941500441</v>
      </c>
      <c r="S191" s="4"/>
      <c r="T191" s="2">
        <f t="shared" si="45"/>
        <v>25.682000000000006</v>
      </c>
      <c r="Z191" s="152">
        <f t="shared" si="50"/>
        <v>43612</v>
      </c>
    </row>
    <row r="192" spans="1:26" x14ac:dyDescent="0.25">
      <c r="A192" s="12">
        <f t="shared" si="46"/>
        <v>28</v>
      </c>
      <c r="B192" s="14">
        <v>64.2</v>
      </c>
      <c r="C192" s="14">
        <v>43.2</v>
      </c>
      <c r="D192" s="14">
        <f t="shared" si="47"/>
        <v>21</v>
      </c>
      <c r="E192" s="16">
        <v>119</v>
      </c>
      <c r="F192" s="17">
        <v>62.994999999999997</v>
      </c>
      <c r="G192" s="14">
        <v>64.099999999999994</v>
      </c>
      <c r="H192" s="14">
        <v>44.2</v>
      </c>
      <c r="I192" s="14">
        <f t="shared" si="48"/>
        <v>19.899999999999991</v>
      </c>
      <c r="J192" s="16">
        <v>106</v>
      </c>
      <c r="K192" s="14">
        <v>63.3</v>
      </c>
      <c r="L192" s="14">
        <v>44.2</v>
      </c>
      <c r="M192" s="14">
        <f t="shared" si="49"/>
        <v>19.099999999999994</v>
      </c>
      <c r="N192" s="16">
        <v>11</v>
      </c>
      <c r="O192" s="16">
        <f t="shared" si="43"/>
        <v>298.995</v>
      </c>
      <c r="P192" s="14">
        <v>64</v>
      </c>
      <c r="Q192" s="13">
        <f>VLOOKUP(P192,'Ratio 1'!A189:B645,2)</f>
        <v>23</v>
      </c>
      <c r="R192" s="13">
        <f t="shared" si="44"/>
        <v>3.6789912874797235</v>
      </c>
      <c r="S192" s="4"/>
      <c r="T192" s="2">
        <f t="shared" si="45"/>
        <v>25.730999999999995</v>
      </c>
      <c r="Z192" s="152">
        <f t="shared" si="50"/>
        <v>43613</v>
      </c>
    </row>
    <row r="193" spans="1:26" x14ac:dyDescent="0.25">
      <c r="A193" s="12">
        <f t="shared" si="46"/>
        <v>29</v>
      </c>
      <c r="B193" s="14">
        <v>64.099999999999994</v>
      </c>
      <c r="C193" s="14">
        <v>43.1</v>
      </c>
      <c r="D193" s="14">
        <f t="shared" si="47"/>
        <v>20.999999999999993</v>
      </c>
      <c r="E193" s="16">
        <v>119</v>
      </c>
      <c r="F193" s="17">
        <v>62.213999999999999</v>
      </c>
      <c r="G193" s="14">
        <v>64</v>
      </c>
      <c r="H193" s="14">
        <v>44</v>
      </c>
      <c r="I193" s="14">
        <f t="shared" si="48"/>
        <v>20</v>
      </c>
      <c r="J193" s="16">
        <v>107</v>
      </c>
      <c r="K193" s="14">
        <v>63.2</v>
      </c>
      <c r="L193" s="14">
        <v>44</v>
      </c>
      <c r="M193" s="14">
        <f t="shared" si="49"/>
        <v>19.200000000000003</v>
      </c>
      <c r="N193" s="16">
        <v>12</v>
      </c>
      <c r="O193" s="16">
        <f t="shared" si="43"/>
        <v>300.214</v>
      </c>
      <c r="P193" s="14">
        <v>64</v>
      </c>
      <c r="Q193" s="13">
        <f>VLOOKUP(P193,'Ratio 1'!A190:B646,2)</f>
        <v>23</v>
      </c>
      <c r="R193" s="13">
        <f t="shared" si="44"/>
        <v>3.9971487005935766</v>
      </c>
      <c r="S193" s="4"/>
      <c r="T193" s="2">
        <f t="shared" si="45"/>
        <v>25.831000000000003</v>
      </c>
      <c r="Z193" s="152">
        <f t="shared" si="50"/>
        <v>43614</v>
      </c>
    </row>
    <row r="194" spans="1:26" x14ac:dyDescent="0.25">
      <c r="A194" s="12">
        <f t="shared" si="46"/>
        <v>30</v>
      </c>
      <c r="B194" s="14">
        <v>64.099999999999994</v>
      </c>
      <c r="C194" s="14">
        <v>42.8</v>
      </c>
      <c r="D194" s="14">
        <f t="shared" si="47"/>
        <v>21.299999999999997</v>
      </c>
      <c r="E194" s="16">
        <v>115</v>
      </c>
      <c r="F194" s="17">
        <v>61.435000000000002</v>
      </c>
      <c r="G194" s="14">
        <v>63.8</v>
      </c>
      <c r="H194" s="14">
        <v>43.7</v>
      </c>
      <c r="I194" s="14">
        <f t="shared" si="48"/>
        <v>20.099999999999994</v>
      </c>
      <c r="J194" s="16">
        <v>107</v>
      </c>
      <c r="K194" s="14">
        <v>63.1</v>
      </c>
      <c r="L194" s="14">
        <v>43.7</v>
      </c>
      <c r="M194" s="14">
        <f t="shared" si="49"/>
        <v>19.399999999999999</v>
      </c>
      <c r="N194" s="16">
        <v>9</v>
      </c>
      <c r="O194" s="16">
        <f t="shared" si="43"/>
        <v>292.435</v>
      </c>
      <c r="P194" s="14">
        <v>63.9</v>
      </c>
      <c r="Q194" s="13">
        <f>VLOOKUP(P194,'Ratio 1'!A191:B647,2)</f>
        <v>23</v>
      </c>
      <c r="R194" s="13">
        <f t="shared" si="44"/>
        <v>3.0776069895874296</v>
      </c>
      <c r="S194" s="4"/>
      <c r="T194" s="2">
        <f t="shared" si="45"/>
        <v>25.734999999999996</v>
      </c>
      <c r="Z194" s="152">
        <f t="shared" si="50"/>
        <v>43615</v>
      </c>
    </row>
    <row r="195" spans="1:26" ht="18.75" thickBot="1" x14ac:dyDescent="0.3">
      <c r="A195" s="12">
        <f t="shared" si="46"/>
        <v>31</v>
      </c>
      <c r="B195" s="14">
        <v>63.9</v>
      </c>
      <c r="C195" s="14">
        <v>42.7</v>
      </c>
      <c r="D195" s="14">
        <f t="shared" si="47"/>
        <v>21.199999999999996</v>
      </c>
      <c r="E195" s="16">
        <v>116</v>
      </c>
      <c r="F195" s="17">
        <v>60.66</v>
      </c>
      <c r="G195" s="14">
        <v>63.8</v>
      </c>
      <c r="H195" s="14">
        <v>43.7</v>
      </c>
      <c r="I195" s="14">
        <f t="shared" si="48"/>
        <v>20.099999999999994</v>
      </c>
      <c r="J195" s="16">
        <v>107</v>
      </c>
      <c r="K195" s="14">
        <v>63</v>
      </c>
      <c r="L195" s="14">
        <v>43.7</v>
      </c>
      <c r="M195" s="14">
        <f t="shared" si="49"/>
        <v>19.299999999999997</v>
      </c>
      <c r="N195" s="16">
        <v>14</v>
      </c>
      <c r="O195" s="16">
        <f t="shared" si="43"/>
        <v>297.65999999999997</v>
      </c>
      <c r="P195" s="14">
        <v>63.8</v>
      </c>
      <c r="Q195" s="13">
        <f>VLOOKUP(P195,'Ratio 1'!A192:B648,2)</f>
        <v>23</v>
      </c>
      <c r="R195" s="13">
        <f t="shared" si="44"/>
        <v>4.7033528186521538</v>
      </c>
      <c r="S195" s="4"/>
      <c r="T195" s="2">
        <f t="shared" si="45"/>
        <v>25.783999999999995</v>
      </c>
      <c r="Z195" s="152">
        <f t="shared" si="50"/>
        <v>43616</v>
      </c>
    </row>
    <row r="196" spans="1:26" ht="18.75" thickTop="1" x14ac:dyDescent="0.25">
      <c r="A196" s="18" t="s">
        <v>36</v>
      </c>
      <c r="B196" s="20">
        <f>MAX(B165:B195)</f>
        <v>64.599999999999994</v>
      </c>
      <c r="C196" s="20">
        <f>MAX(C165:C195)</f>
        <v>43.6</v>
      </c>
      <c r="D196" s="20">
        <f>MAX(D165:D195)</f>
        <v>21.299999999999997</v>
      </c>
      <c r="E196" s="19">
        <f>MAX(E165:E195)</f>
        <v>138</v>
      </c>
      <c r="F196" s="262"/>
      <c r="G196" s="20">
        <f t="shared" ref="G196:R196" si="51">MAX(G165:G195)</f>
        <v>64.400000000000006</v>
      </c>
      <c r="H196" s="20">
        <f t="shared" si="51"/>
        <v>44.6</v>
      </c>
      <c r="I196" s="20">
        <f t="shared" si="51"/>
        <v>20.100000000000009</v>
      </c>
      <c r="J196" s="19">
        <f t="shared" si="51"/>
        <v>129</v>
      </c>
      <c r="K196" s="20">
        <f t="shared" si="51"/>
        <v>63.7</v>
      </c>
      <c r="L196" s="20">
        <f t="shared" si="51"/>
        <v>44.6</v>
      </c>
      <c r="M196" s="20">
        <f t="shared" si="51"/>
        <v>19.5</v>
      </c>
      <c r="N196" s="19">
        <f t="shared" si="51"/>
        <v>74</v>
      </c>
      <c r="O196" s="19">
        <f t="shared" si="51"/>
        <v>309.995</v>
      </c>
      <c r="P196" s="20">
        <f t="shared" si="51"/>
        <v>64.5</v>
      </c>
      <c r="Q196" s="21">
        <f t="shared" si="51"/>
        <v>23</v>
      </c>
      <c r="R196" s="21">
        <f t="shared" si="51"/>
        <v>24.757195478131699</v>
      </c>
      <c r="S196" s="4"/>
    </row>
    <row r="197" spans="1:26" x14ac:dyDescent="0.25">
      <c r="A197" s="12" t="s">
        <v>37</v>
      </c>
      <c r="B197" s="14">
        <f>MIN(B165:B195)</f>
        <v>61.2</v>
      </c>
      <c r="C197" s="14">
        <f>MIN(C165:C195)</f>
        <v>40.5</v>
      </c>
      <c r="D197" s="14">
        <f>MIN(D165:D195)</f>
        <v>20.5</v>
      </c>
      <c r="E197" s="16">
        <f>MIN(E165:E195)</f>
        <v>100</v>
      </c>
      <c r="F197" s="17"/>
      <c r="G197" s="14">
        <f t="shared" ref="G197:R197" si="52">MIN(G165:G195)</f>
        <v>61.2</v>
      </c>
      <c r="H197" s="14">
        <f t="shared" si="52"/>
        <v>41.3</v>
      </c>
      <c r="I197" s="14">
        <f t="shared" si="52"/>
        <v>19.399999999999999</v>
      </c>
      <c r="J197" s="16">
        <f t="shared" si="52"/>
        <v>86</v>
      </c>
      <c r="K197" s="14">
        <f t="shared" si="52"/>
        <v>60.2</v>
      </c>
      <c r="L197" s="14">
        <f t="shared" si="52"/>
        <v>41.2</v>
      </c>
      <c r="M197" s="14">
        <f t="shared" si="52"/>
        <v>18.299999999999997</v>
      </c>
      <c r="N197" s="16">
        <f t="shared" si="52"/>
        <v>7</v>
      </c>
      <c r="O197" s="16">
        <f t="shared" si="52"/>
        <v>287.12299999999999</v>
      </c>
      <c r="P197" s="14">
        <f t="shared" si="52"/>
        <v>61.2</v>
      </c>
      <c r="Q197" s="13">
        <f t="shared" si="52"/>
        <v>23</v>
      </c>
      <c r="R197" s="13">
        <f t="shared" si="52"/>
        <v>2.3729215749419481</v>
      </c>
      <c r="S197" s="4"/>
    </row>
    <row r="198" spans="1:26" x14ac:dyDescent="0.25">
      <c r="A198" s="12" t="s">
        <v>35</v>
      </c>
      <c r="B198" s="14">
        <f>AVERAGE(B165:B195)</f>
        <v>63.293548387096749</v>
      </c>
      <c r="C198" s="14">
        <f>AVERAGE(C165:C195)</f>
        <v>42.332258064516125</v>
      </c>
      <c r="D198" s="14">
        <f>AVERAGE(D165:D195)</f>
        <v>20.961290322580645</v>
      </c>
      <c r="E198" s="16">
        <f>AVERAGE(E165:E195)</f>
        <v>123.12903225806451</v>
      </c>
      <c r="F198" s="17"/>
      <c r="G198" s="14">
        <f t="shared" ref="G198:R198" si="53">AVERAGE(G165:G195)</f>
        <v>63.138709677419371</v>
      </c>
      <c r="H198" s="14">
        <f t="shared" si="53"/>
        <v>43.277419354838706</v>
      </c>
      <c r="I198" s="14">
        <f t="shared" si="53"/>
        <v>19.861290322580647</v>
      </c>
      <c r="J198" s="16">
        <f t="shared" si="53"/>
        <v>98.870967741935488</v>
      </c>
      <c r="K198" s="14">
        <f t="shared" si="53"/>
        <v>62.264516129032245</v>
      </c>
      <c r="L198" s="14">
        <f t="shared" si="53"/>
        <v>43.258064516129032</v>
      </c>
      <c r="M198" s="14">
        <f t="shared" si="53"/>
        <v>19.006451612903227</v>
      </c>
      <c r="N198" s="16">
        <f t="shared" si="53"/>
        <v>31.93548387096774</v>
      </c>
      <c r="O198" s="16">
        <f t="shared" si="53"/>
        <v>299.31409677419356</v>
      </c>
      <c r="P198" s="14">
        <f t="shared" si="53"/>
        <v>63.154838709677442</v>
      </c>
      <c r="Q198" s="13">
        <f t="shared" si="53"/>
        <v>23</v>
      </c>
      <c r="R198" s="13">
        <f t="shared" si="53"/>
        <v>10.674697871542783</v>
      </c>
      <c r="S198" s="4"/>
    </row>
    <row r="199" spans="1:26" x14ac:dyDescent="0.25">
      <c r="A199" s="6" t="s">
        <v>38</v>
      </c>
      <c r="B199" s="52"/>
      <c r="C199" s="52"/>
      <c r="D199" s="52"/>
      <c r="E199" s="53"/>
      <c r="F199" s="263"/>
      <c r="G199" s="52"/>
      <c r="H199" s="52"/>
      <c r="I199" s="52"/>
      <c r="J199" s="53"/>
      <c r="K199" s="52"/>
      <c r="L199" s="52"/>
      <c r="M199" s="52"/>
      <c r="N199" s="53"/>
      <c r="O199" s="53"/>
      <c r="P199" s="52"/>
      <c r="Q199" s="54"/>
      <c r="R199" s="54"/>
    </row>
    <row r="200" spans="1:26" x14ac:dyDescent="0.25">
      <c r="A200" s="2" t="s">
        <v>39</v>
      </c>
    </row>
    <row r="202" spans="1:26" x14ac:dyDescent="0.25">
      <c r="A202" s="1" t="s">
        <v>40</v>
      </c>
      <c r="B202" s="1"/>
      <c r="C202" s="1"/>
      <c r="D202" s="1"/>
      <c r="E202" s="1"/>
      <c r="F202" s="258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26" x14ac:dyDescent="0.25">
      <c r="J203" s="49"/>
    </row>
    <row r="204" spans="1:26" x14ac:dyDescent="0.25">
      <c r="A204" s="11" t="s">
        <v>27</v>
      </c>
      <c r="B204" s="23" t="s">
        <v>41</v>
      </c>
      <c r="C204" s="25"/>
      <c r="D204" s="25"/>
      <c r="E204" s="24"/>
      <c r="F204" s="260" t="s">
        <v>42</v>
      </c>
      <c r="G204" s="23" t="s">
        <v>43</v>
      </c>
      <c r="H204" s="25"/>
      <c r="I204" s="25"/>
      <c r="J204" s="24"/>
      <c r="K204" s="23" t="s">
        <v>44</v>
      </c>
      <c r="L204" s="25"/>
      <c r="M204" s="25"/>
      <c r="N204" s="24"/>
      <c r="O204" s="11" t="s">
        <v>45</v>
      </c>
      <c r="P204" s="11" t="s">
        <v>46</v>
      </c>
      <c r="Q204" s="23" t="s">
        <v>47</v>
      </c>
      <c r="R204" s="24"/>
      <c r="S204" s="4"/>
    </row>
    <row r="205" spans="1:26" x14ac:dyDescent="0.25">
      <c r="A205" s="22">
        <f>A4</f>
        <v>2019</v>
      </c>
      <c r="B205" s="12" t="s">
        <v>48</v>
      </c>
      <c r="C205" s="12" t="s">
        <v>49</v>
      </c>
      <c r="D205" s="12" t="s">
        <v>50</v>
      </c>
      <c r="E205" s="12" t="s">
        <v>13</v>
      </c>
      <c r="F205" s="261" t="s">
        <v>13</v>
      </c>
      <c r="G205" s="12" t="s">
        <v>48</v>
      </c>
      <c r="H205" s="12" t="s">
        <v>49</v>
      </c>
      <c r="I205" s="12" t="s">
        <v>50</v>
      </c>
      <c r="J205" s="12" t="s">
        <v>51</v>
      </c>
      <c r="K205" s="12" t="s">
        <v>48</v>
      </c>
      <c r="L205" s="12" t="s">
        <v>49</v>
      </c>
      <c r="M205" s="12" t="s">
        <v>50</v>
      </c>
      <c r="N205" s="12" t="s">
        <v>51</v>
      </c>
      <c r="O205" s="22" t="s">
        <v>51</v>
      </c>
      <c r="P205" s="22" t="s">
        <v>14</v>
      </c>
      <c r="Q205" s="12" t="s">
        <v>52</v>
      </c>
      <c r="R205" s="12" t="s">
        <v>53</v>
      </c>
      <c r="S205" s="4"/>
    </row>
    <row r="206" spans="1:26" x14ac:dyDescent="0.25">
      <c r="A206" s="12">
        <v>1</v>
      </c>
      <c r="B206" s="14">
        <v>63.8</v>
      </c>
      <c r="C206" s="14">
        <v>42.7</v>
      </c>
      <c r="D206" s="14">
        <f>+B206-C206</f>
        <v>21.099999999999994</v>
      </c>
      <c r="E206" s="16">
        <v>118</v>
      </c>
      <c r="F206" s="17">
        <v>60.66</v>
      </c>
      <c r="G206" s="14">
        <v>63.6</v>
      </c>
      <c r="H206" s="14">
        <v>43.8</v>
      </c>
      <c r="I206" s="14">
        <f>+G206-H206</f>
        <v>19.800000000000004</v>
      </c>
      <c r="J206" s="16">
        <v>106</v>
      </c>
      <c r="K206" s="14">
        <v>62.8</v>
      </c>
      <c r="L206" s="14">
        <v>43.7</v>
      </c>
      <c r="M206" s="14">
        <f>+K206-L206</f>
        <v>19.099999999999994</v>
      </c>
      <c r="N206" s="16">
        <v>24</v>
      </c>
      <c r="O206" s="16">
        <f t="shared" ref="O206:O235" si="54">E206+F206+J206+N206</f>
        <v>308.65999999999997</v>
      </c>
      <c r="P206" s="14">
        <v>63.7</v>
      </c>
      <c r="Q206" s="13">
        <f>VLOOKUP(P206,'Ratio 1'!A203:B659,2)</f>
        <v>23</v>
      </c>
      <c r="R206" s="13">
        <f t="shared" ref="R206:R235" si="55">N206/O206*100</f>
        <v>7.7755459081189668</v>
      </c>
      <c r="S206" s="4"/>
      <c r="T206" s="2">
        <f t="shared" ref="T206:T235" si="56">I206+(0.5*0.018*E206)+(0.04*E206)</f>
        <v>25.582000000000004</v>
      </c>
      <c r="Z206" s="152">
        <v>43617</v>
      </c>
    </row>
    <row r="207" spans="1:26" x14ac:dyDescent="0.25">
      <c r="A207" s="12">
        <f t="shared" ref="A207:A235" si="57">SUM(A206+1)</f>
        <v>2</v>
      </c>
      <c r="B207" s="14">
        <v>63.7</v>
      </c>
      <c r="C207" s="14">
        <v>42.6</v>
      </c>
      <c r="D207" s="14">
        <f t="shared" ref="D207:D235" si="58">+B207-C207</f>
        <v>21.1</v>
      </c>
      <c r="E207" s="16">
        <v>119</v>
      </c>
      <c r="F207" s="17">
        <v>59.119</v>
      </c>
      <c r="G207" s="14">
        <v>63.5</v>
      </c>
      <c r="H207" s="14">
        <v>43.7</v>
      </c>
      <c r="I207" s="14">
        <f t="shared" ref="I207:I235" si="59">+G207-H207</f>
        <v>19.799999999999997</v>
      </c>
      <c r="J207" s="16">
        <v>106</v>
      </c>
      <c r="K207" s="14">
        <v>62.8</v>
      </c>
      <c r="L207" s="14">
        <v>43.7</v>
      </c>
      <c r="M207" s="14">
        <f t="shared" ref="M207:M235" si="60">+K207-L207</f>
        <v>19.099999999999994</v>
      </c>
      <c r="N207" s="16">
        <v>24</v>
      </c>
      <c r="O207" s="16">
        <f t="shared" si="54"/>
        <v>308.11900000000003</v>
      </c>
      <c r="P207" s="14">
        <v>63.6</v>
      </c>
      <c r="Q207" s="13">
        <f>VLOOKUP(P207,'Ratio 1'!A204:B660,2)</f>
        <v>23</v>
      </c>
      <c r="R207" s="13">
        <f t="shared" si="55"/>
        <v>7.7891983292169575</v>
      </c>
      <c r="S207" s="4"/>
      <c r="T207" s="2">
        <f t="shared" si="56"/>
        <v>25.631</v>
      </c>
      <c r="Z207" s="152">
        <f>Z206+1</f>
        <v>43618</v>
      </c>
    </row>
    <row r="208" spans="1:26" x14ac:dyDescent="0.25">
      <c r="A208" s="12">
        <f t="shared" si="57"/>
        <v>3</v>
      </c>
      <c r="B208" s="14">
        <v>63.6</v>
      </c>
      <c r="C208" s="14">
        <v>42.5</v>
      </c>
      <c r="D208" s="14">
        <f t="shared" si="58"/>
        <v>21.1</v>
      </c>
      <c r="E208" s="16">
        <v>119</v>
      </c>
      <c r="F208" s="17">
        <v>58.353999999999999</v>
      </c>
      <c r="G208" s="14">
        <v>63.4</v>
      </c>
      <c r="H208" s="14">
        <v>43.5</v>
      </c>
      <c r="I208" s="14">
        <f t="shared" si="59"/>
        <v>19.899999999999999</v>
      </c>
      <c r="J208" s="16">
        <v>107</v>
      </c>
      <c r="K208" s="14">
        <v>62.6</v>
      </c>
      <c r="L208" s="14">
        <v>43.5</v>
      </c>
      <c r="M208" s="14">
        <f t="shared" si="60"/>
        <v>19.100000000000001</v>
      </c>
      <c r="N208" s="16">
        <v>24</v>
      </c>
      <c r="O208" s="16">
        <f t="shared" si="54"/>
        <v>308.35399999999998</v>
      </c>
      <c r="P208" s="14">
        <v>63.5</v>
      </c>
      <c r="Q208" s="13">
        <f>VLOOKUP(P208,'Ratio 1'!A205:B661,2)</f>
        <v>23</v>
      </c>
      <c r="R208" s="13">
        <f t="shared" si="55"/>
        <v>7.7832620948649929</v>
      </c>
      <c r="S208" s="4"/>
      <c r="T208" s="2">
        <f t="shared" si="56"/>
        <v>25.731000000000002</v>
      </c>
      <c r="Z208" s="152">
        <f t="shared" ref="Z208:Z235" si="61">Z207+1</f>
        <v>43619</v>
      </c>
    </row>
    <row r="209" spans="1:26" x14ac:dyDescent="0.25">
      <c r="A209" s="12">
        <f t="shared" si="57"/>
        <v>4</v>
      </c>
      <c r="B209" s="14">
        <v>63.6</v>
      </c>
      <c r="C209" s="14">
        <v>42.3</v>
      </c>
      <c r="D209" s="14">
        <f t="shared" si="58"/>
        <v>21.300000000000004</v>
      </c>
      <c r="E209" s="16">
        <v>119</v>
      </c>
      <c r="F209" s="17">
        <v>57.591999999999999</v>
      </c>
      <c r="G209" s="14">
        <v>63.4</v>
      </c>
      <c r="H209" s="14">
        <v>43.3</v>
      </c>
      <c r="I209" s="14">
        <f t="shared" si="59"/>
        <v>20.100000000000001</v>
      </c>
      <c r="J209" s="16">
        <v>107</v>
      </c>
      <c r="K209" s="14">
        <v>62.6</v>
      </c>
      <c r="L209" s="14">
        <v>43.3</v>
      </c>
      <c r="M209" s="14">
        <f t="shared" si="60"/>
        <v>19.300000000000004</v>
      </c>
      <c r="N209" s="16">
        <v>25</v>
      </c>
      <c r="O209" s="16">
        <f t="shared" si="54"/>
        <v>308.59199999999998</v>
      </c>
      <c r="P209" s="14">
        <v>63.4</v>
      </c>
      <c r="Q209" s="13">
        <f>VLOOKUP(P209,'Ratio 1'!A206:B662,2)</f>
        <v>23</v>
      </c>
      <c r="R209" s="13">
        <f t="shared" si="55"/>
        <v>8.1013117644008918</v>
      </c>
      <c r="S209" s="4"/>
      <c r="T209" s="2">
        <f t="shared" si="56"/>
        <v>25.931000000000004</v>
      </c>
      <c r="Z209" s="152">
        <f t="shared" si="61"/>
        <v>43620</v>
      </c>
    </row>
    <row r="210" spans="1:26" x14ac:dyDescent="0.25">
      <c r="A210" s="12">
        <f t="shared" si="57"/>
        <v>5</v>
      </c>
      <c r="B210" s="14">
        <v>63.5</v>
      </c>
      <c r="C210" s="14">
        <v>42.3</v>
      </c>
      <c r="D210" s="14">
        <f t="shared" si="58"/>
        <v>21.200000000000003</v>
      </c>
      <c r="E210" s="16">
        <v>119</v>
      </c>
      <c r="F210" s="17">
        <v>57.591999999999999</v>
      </c>
      <c r="G210" s="14">
        <v>63.4</v>
      </c>
      <c r="H210" s="14">
        <v>43.4</v>
      </c>
      <c r="I210" s="14">
        <f t="shared" si="59"/>
        <v>20</v>
      </c>
      <c r="J210" s="16">
        <v>107</v>
      </c>
      <c r="K210" s="14">
        <v>62.5</v>
      </c>
      <c r="L210" s="14">
        <v>43.3</v>
      </c>
      <c r="M210" s="14">
        <f t="shared" si="60"/>
        <v>19.200000000000003</v>
      </c>
      <c r="N210" s="16">
        <v>33</v>
      </c>
      <c r="O210" s="16">
        <f t="shared" si="54"/>
        <v>316.59199999999998</v>
      </c>
      <c r="P210" s="14">
        <v>63.4</v>
      </c>
      <c r="Q210" s="13">
        <f>VLOOKUP(P210,'Ratio 1'!A207:B663,2)</f>
        <v>23</v>
      </c>
      <c r="R210" s="13">
        <f t="shared" si="55"/>
        <v>10.423510385606711</v>
      </c>
      <c r="S210" s="4"/>
      <c r="T210" s="2">
        <f t="shared" si="56"/>
        <v>25.831000000000003</v>
      </c>
      <c r="Z210" s="152">
        <f t="shared" si="61"/>
        <v>43621</v>
      </c>
    </row>
    <row r="211" spans="1:26" x14ac:dyDescent="0.25">
      <c r="A211" s="12">
        <f t="shared" si="57"/>
        <v>6</v>
      </c>
      <c r="B211" s="14">
        <v>63.7</v>
      </c>
      <c r="C211" s="14">
        <v>42.4</v>
      </c>
      <c r="D211" s="14">
        <f t="shared" si="58"/>
        <v>21.300000000000004</v>
      </c>
      <c r="E211" s="16">
        <v>119</v>
      </c>
      <c r="F211" s="17">
        <v>58.353999999999999</v>
      </c>
      <c r="G211" s="14">
        <v>63.5</v>
      </c>
      <c r="H211" s="14">
        <v>43.6</v>
      </c>
      <c r="I211" s="14">
        <f t="shared" si="59"/>
        <v>19.899999999999999</v>
      </c>
      <c r="J211" s="16">
        <v>134</v>
      </c>
      <c r="K211" s="14">
        <v>62.8</v>
      </c>
      <c r="L211" s="14">
        <v>43.5</v>
      </c>
      <c r="M211" s="14">
        <f t="shared" si="60"/>
        <v>19.299999999999997</v>
      </c>
      <c r="N211" s="16">
        <v>6</v>
      </c>
      <c r="O211" s="16">
        <f t="shared" si="54"/>
        <v>317.35399999999998</v>
      </c>
      <c r="P211" s="14">
        <v>63.6</v>
      </c>
      <c r="Q211" s="13">
        <f>VLOOKUP(P211,'Ratio 1'!A208:B664,2)</f>
        <v>23</v>
      </c>
      <c r="R211" s="13">
        <f t="shared" si="55"/>
        <v>1.8906331730496544</v>
      </c>
      <c r="S211" s="4"/>
      <c r="T211" s="2">
        <f t="shared" si="56"/>
        <v>25.731000000000002</v>
      </c>
      <c r="Z211" s="152">
        <f t="shared" si="61"/>
        <v>43622</v>
      </c>
    </row>
    <row r="212" spans="1:26" x14ac:dyDescent="0.25">
      <c r="A212" s="12">
        <f t="shared" si="57"/>
        <v>7</v>
      </c>
      <c r="B212" s="14">
        <v>63.7</v>
      </c>
      <c r="C212" s="14">
        <v>42.4</v>
      </c>
      <c r="D212" s="14">
        <f t="shared" si="58"/>
        <v>21.300000000000004</v>
      </c>
      <c r="E212" s="16">
        <v>118</v>
      </c>
      <c r="F212" s="17">
        <v>59.119</v>
      </c>
      <c r="G212" s="14">
        <v>63.6</v>
      </c>
      <c r="H212" s="14">
        <v>43.6</v>
      </c>
      <c r="I212" s="14">
        <f t="shared" si="59"/>
        <v>20</v>
      </c>
      <c r="J212" s="16">
        <v>134</v>
      </c>
      <c r="K212" s="14">
        <v>62.9</v>
      </c>
      <c r="L212" s="14">
        <v>43.5</v>
      </c>
      <c r="M212" s="14">
        <f t="shared" si="60"/>
        <v>19.399999999999999</v>
      </c>
      <c r="N212" s="16">
        <v>6</v>
      </c>
      <c r="O212" s="16">
        <f t="shared" si="54"/>
        <v>317.11900000000003</v>
      </c>
      <c r="P212" s="14">
        <v>63.7</v>
      </c>
      <c r="Q212" s="13">
        <f>VLOOKUP(P212,'Ratio 1'!A209:B665,2)</f>
        <v>23</v>
      </c>
      <c r="R212" s="13">
        <f t="shared" si="55"/>
        <v>1.8920342205922696</v>
      </c>
      <c r="S212" s="4"/>
      <c r="T212" s="2">
        <f t="shared" si="56"/>
        <v>25.782</v>
      </c>
      <c r="Z212" s="152">
        <f t="shared" si="61"/>
        <v>43623</v>
      </c>
    </row>
    <row r="213" spans="1:26" x14ac:dyDescent="0.25">
      <c r="A213" s="12">
        <f t="shared" si="57"/>
        <v>8</v>
      </c>
      <c r="B213" s="14">
        <v>63.9</v>
      </c>
      <c r="C213" s="14">
        <v>42.4</v>
      </c>
      <c r="D213" s="14">
        <f t="shared" si="58"/>
        <v>21.5</v>
      </c>
      <c r="E213" s="16">
        <v>118</v>
      </c>
      <c r="F213" s="17">
        <v>59.119</v>
      </c>
      <c r="G213" s="14">
        <v>63.7</v>
      </c>
      <c r="H213" s="14">
        <v>43.6</v>
      </c>
      <c r="I213" s="14">
        <f t="shared" si="59"/>
        <v>20.100000000000001</v>
      </c>
      <c r="J213" s="16">
        <v>134</v>
      </c>
      <c r="K213" s="14">
        <v>62.9</v>
      </c>
      <c r="L213" s="14">
        <v>43.5</v>
      </c>
      <c r="M213" s="14">
        <f t="shared" si="60"/>
        <v>19.399999999999999</v>
      </c>
      <c r="N213" s="16">
        <v>11</v>
      </c>
      <c r="O213" s="16">
        <f t="shared" si="54"/>
        <v>322.11900000000003</v>
      </c>
      <c r="P213" s="14">
        <v>63.7</v>
      </c>
      <c r="Q213" s="13">
        <f>VLOOKUP(P213,'Ratio 1'!A210:B666,2)</f>
        <v>23</v>
      </c>
      <c r="R213" s="13">
        <f t="shared" si="55"/>
        <v>3.4148870448498849</v>
      </c>
      <c r="S213" s="4"/>
      <c r="T213" s="2">
        <f t="shared" si="56"/>
        <v>25.882000000000001</v>
      </c>
      <c r="Z213" s="152">
        <f t="shared" si="61"/>
        <v>43624</v>
      </c>
    </row>
    <row r="214" spans="1:26" x14ac:dyDescent="0.25">
      <c r="A214" s="12">
        <f t="shared" si="57"/>
        <v>9</v>
      </c>
      <c r="B214" s="14">
        <v>63.9</v>
      </c>
      <c r="C214" s="14">
        <v>42.5</v>
      </c>
      <c r="D214" s="14">
        <f t="shared" si="58"/>
        <v>21.4</v>
      </c>
      <c r="E214" s="16">
        <v>118</v>
      </c>
      <c r="F214" s="17">
        <v>59.887999999999998</v>
      </c>
      <c r="G214" s="14">
        <v>63.7</v>
      </c>
      <c r="H214" s="14">
        <v>43.7</v>
      </c>
      <c r="I214" s="14">
        <f t="shared" si="59"/>
        <v>20</v>
      </c>
      <c r="J214" s="16">
        <v>134</v>
      </c>
      <c r="K214" s="14">
        <v>62.9</v>
      </c>
      <c r="L214" s="14">
        <v>43.6</v>
      </c>
      <c r="M214" s="14">
        <f t="shared" si="60"/>
        <v>19.299999999999997</v>
      </c>
      <c r="N214" s="16">
        <v>15</v>
      </c>
      <c r="O214" s="16">
        <f t="shared" si="54"/>
        <v>326.88800000000003</v>
      </c>
      <c r="P214" s="14">
        <v>63.7</v>
      </c>
      <c r="Q214" s="13">
        <f>VLOOKUP(P214,'Ratio 1'!A211:B667,2)</f>
        <v>23</v>
      </c>
      <c r="R214" s="13">
        <f t="shared" si="55"/>
        <v>4.5887276376006456</v>
      </c>
      <c r="S214" s="4"/>
      <c r="T214" s="2">
        <f t="shared" si="56"/>
        <v>25.782</v>
      </c>
      <c r="Z214" s="152">
        <f t="shared" si="61"/>
        <v>43625</v>
      </c>
    </row>
    <row r="215" spans="1:26" x14ac:dyDescent="0.25">
      <c r="A215" s="12">
        <f t="shared" si="57"/>
        <v>10</v>
      </c>
      <c r="B215" s="14">
        <v>63.9</v>
      </c>
      <c r="C215" s="14">
        <v>42.5</v>
      </c>
      <c r="D215" s="14">
        <f t="shared" si="58"/>
        <v>21.4</v>
      </c>
      <c r="E215" s="16">
        <v>119</v>
      </c>
      <c r="F215" s="17">
        <v>60.66</v>
      </c>
      <c r="G215" s="14">
        <v>63.7</v>
      </c>
      <c r="H215" s="14">
        <v>43.8</v>
      </c>
      <c r="I215" s="14">
        <f t="shared" si="59"/>
        <v>19.900000000000006</v>
      </c>
      <c r="J215" s="16">
        <v>134</v>
      </c>
      <c r="K215" s="14">
        <v>62.9</v>
      </c>
      <c r="L215" s="14">
        <v>43.7</v>
      </c>
      <c r="M215" s="14">
        <f t="shared" si="60"/>
        <v>19.199999999999996</v>
      </c>
      <c r="N215" s="16">
        <v>19</v>
      </c>
      <c r="O215" s="16">
        <f t="shared" si="54"/>
        <v>332.65999999999997</v>
      </c>
      <c r="P215" s="14">
        <v>63.8</v>
      </c>
      <c r="Q215" s="13">
        <f>VLOOKUP(P215,'Ratio 1'!A212:B668,2)</f>
        <v>23</v>
      </c>
      <c r="R215" s="13">
        <f t="shared" si="55"/>
        <v>5.7115373053568215</v>
      </c>
      <c r="S215" s="4"/>
      <c r="T215" s="2">
        <f t="shared" si="56"/>
        <v>25.731000000000009</v>
      </c>
      <c r="Z215" s="152">
        <f t="shared" si="61"/>
        <v>43626</v>
      </c>
    </row>
    <row r="216" spans="1:26" x14ac:dyDescent="0.25">
      <c r="A216" s="12">
        <f t="shared" si="57"/>
        <v>11</v>
      </c>
      <c r="B216" s="14">
        <v>64</v>
      </c>
      <c r="C216" s="14">
        <v>42.7</v>
      </c>
      <c r="D216" s="14">
        <f t="shared" si="58"/>
        <v>21.299999999999997</v>
      </c>
      <c r="E216" s="16">
        <v>118</v>
      </c>
      <c r="F216" s="17">
        <v>60.66</v>
      </c>
      <c r="G216" s="14">
        <v>63.8</v>
      </c>
      <c r="H216" s="14">
        <v>44.1</v>
      </c>
      <c r="I216" s="14">
        <f t="shared" si="59"/>
        <v>19.699999999999996</v>
      </c>
      <c r="J216" s="16">
        <v>133</v>
      </c>
      <c r="K216" s="14">
        <v>63</v>
      </c>
      <c r="L216" s="14">
        <v>44.1</v>
      </c>
      <c r="M216" s="14">
        <f t="shared" si="60"/>
        <v>18.899999999999999</v>
      </c>
      <c r="N216" s="16">
        <v>27</v>
      </c>
      <c r="O216" s="16">
        <f t="shared" si="54"/>
        <v>338.65999999999997</v>
      </c>
      <c r="P216" s="14">
        <v>63.9</v>
      </c>
      <c r="Q216" s="13">
        <f>VLOOKUP(P216,'Ratio 1'!A213:B669,2)</f>
        <v>23</v>
      </c>
      <c r="R216" s="13">
        <f t="shared" si="55"/>
        <v>7.972597885785154</v>
      </c>
      <c r="S216" s="4"/>
      <c r="T216" s="2">
        <f t="shared" si="56"/>
        <v>25.481999999999996</v>
      </c>
      <c r="Z216" s="152">
        <f t="shared" si="61"/>
        <v>43627</v>
      </c>
    </row>
    <row r="217" spans="1:26" x14ac:dyDescent="0.25">
      <c r="A217" s="12">
        <f t="shared" si="57"/>
        <v>12</v>
      </c>
      <c r="B217" s="14">
        <v>64</v>
      </c>
      <c r="C217" s="14">
        <v>42.7</v>
      </c>
      <c r="D217" s="14">
        <f t="shared" si="58"/>
        <v>21.299999999999997</v>
      </c>
      <c r="E217" s="16">
        <v>118</v>
      </c>
      <c r="F217" s="17">
        <v>61.046999999999997</v>
      </c>
      <c r="G217" s="14">
        <v>63.8</v>
      </c>
      <c r="H217" s="14">
        <v>44</v>
      </c>
      <c r="I217" s="14">
        <f t="shared" si="59"/>
        <v>19.799999999999997</v>
      </c>
      <c r="J217" s="16">
        <v>133</v>
      </c>
      <c r="K217" s="14">
        <v>63</v>
      </c>
      <c r="L217" s="14">
        <v>43.9</v>
      </c>
      <c r="M217" s="14">
        <f t="shared" si="60"/>
        <v>19.100000000000001</v>
      </c>
      <c r="N217" s="16">
        <v>27</v>
      </c>
      <c r="O217" s="16">
        <f t="shared" si="54"/>
        <v>339.04700000000003</v>
      </c>
      <c r="P217" s="14">
        <v>63.9</v>
      </c>
      <c r="Q217" s="13">
        <f>VLOOKUP(P217,'Ratio 1'!A214:B670,2)</f>
        <v>23</v>
      </c>
      <c r="R217" s="13">
        <f t="shared" si="55"/>
        <v>7.9634976861615057</v>
      </c>
      <c r="S217" s="4"/>
      <c r="T217" s="2">
        <f t="shared" si="56"/>
        <v>25.581999999999997</v>
      </c>
      <c r="Z217" s="152">
        <f t="shared" si="61"/>
        <v>43628</v>
      </c>
    </row>
    <row r="218" spans="1:26" x14ac:dyDescent="0.25">
      <c r="A218" s="12">
        <f t="shared" si="57"/>
        <v>13</v>
      </c>
      <c r="B218" s="14">
        <v>64.099999999999994</v>
      </c>
      <c r="C218" s="14">
        <v>42.7</v>
      </c>
      <c r="D218" s="14">
        <f t="shared" si="58"/>
        <v>21.399999999999991</v>
      </c>
      <c r="E218" s="16">
        <v>118</v>
      </c>
      <c r="F218" s="17">
        <v>62.213999999999999</v>
      </c>
      <c r="G218" s="14">
        <v>63.9</v>
      </c>
      <c r="H218" s="14">
        <v>43.9</v>
      </c>
      <c r="I218" s="14">
        <f t="shared" si="59"/>
        <v>20</v>
      </c>
      <c r="J218" s="16">
        <v>134</v>
      </c>
      <c r="K218" s="14">
        <v>63.1</v>
      </c>
      <c r="L218" s="14">
        <v>43.9</v>
      </c>
      <c r="M218" s="14">
        <f t="shared" si="60"/>
        <v>19.200000000000003</v>
      </c>
      <c r="N218" s="16">
        <v>28</v>
      </c>
      <c r="O218" s="16">
        <f t="shared" si="54"/>
        <v>342.214</v>
      </c>
      <c r="P218" s="14">
        <v>64</v>
      </c>
      <c r="Q218" s="13">
        <f>VLOOKUP(P218,'Ratio 1'!A215:B671,2)</f>
        <v>23</v>
      </c>
      <c r="R218" s="13">
        <f t="shared" si="55"/>
        <v>8.1820147626923507</v>
      </c>
      <c r="S218" s="4"/>
      <c r="T218" s="2">
        <f t="shared" si="56"/>
        <v>25.782</v>
      </c>
      <c r="Z218" s="152">
        <f t="shared" si="61"/>
        <v>43629</v>
      </c>
    </row>
    <row r="219" spans="1:26" x14ac:dyDescent="0.25">
      <c r="A219" s="12">
        <f t="shared" si="57"/>
        <v>14</v>
      </c>
      <c r="B219" s="14">
        <v>64.099999999999994</v>
      </c>
      <c r="C219" s="14">
        <v>42.8</v>
      </c>
      <c r="D219" s="14">
        <f t="shared" si="58"/>
        <v>21.299999999999997</v>
      </c>
      <c r="E219" s="16">
        <v>118</v>
      </c>
      <c r="F219" s="17">
        <v>62.213999999999999</v>
      </c>
      <c r="G219" s="14">
        <v>63.9</v>
      </c>
      <c r="H219" s="14">
        <v>44.1</v>
      </c>
      <c r="I219" s="14">
        <f t="shared" si="59"/>
        <v>19.799999999999997</v>
      </c>
      <c r="J219" s="16">
        <v>133</v>
      </c>
      <c r="K219" s="14">
        <v>63.1</v>
      </c>
      <c r="L219" s="14">
        <v>44.1</v>
      </c>
      <c r="M219" s="14">
        <f t="shared" si="60"/>
        <v>19</v>
      </c>
      <c r="N219" s="16">
        <v>36</v>
      </c>
      <c r="O219" s="16">
        <f t="shared" si="54"/>
        <v>349.214</v>
      </c>
      <c r="P219" s="14">
        <v>64</v>
      </c>
      <c r="Q219" s="13">
        <f>VLOOKUP(P219,'Ratio 1'!A216:B672,2)</f>
        <v>23</v>
      </c>
      <c r="R219" s="13">
        <f t="shared" si="55"/>
        <v>10.308865051229333</v>
      </c>
      <c r="S219" s="4"/>
      <c r="T219" s="2">
        <f t="shared" si="56"/>
        <v>25.581999999999997</v>
      </c>
      <c r="Z219" s="152">
        <f t="shared" si="61"/>
        <v>43630</v>
      </c>
    </row>
    <row r="220" spans="1:26" x14ac:dyDescent="0.25">
      <c r="A220" s="12">
        <f t="shared" si="57"/>
        <v>15</v>
      </c>
      <c r="B220" s="14">
        <v>64.2</v>
      </c>
      <c r="C220" s="14">
        <v>42.7</v>
      </c>
      <c r="D220" s="14">
        <f t="shared" si="58"/>
        <v>21.5</v>
      </c>
      <c r="E220" s="16">
        <v>118</v>
      </c>
      <c r="F220" s="17">
        <v>62.213999999999999</v>
      </c>
      <c r="G220" s="14">
        <v>63.9</v>
      </c>
      <c r="H220" s="14">
        <v>44</v>
      </c>
      <c r="I220" s="14">
        <f t="shared" si="59"/>
        <v>19.899999999999999</v>
      </c>
      <c r="J220" s="16">
        <v>134</v>
      </c>
      <c r="K220" s="14">
        <v>63.1</v>
      </c>
      <c r="L220" s="14">
        <v>44</v>
      </c>
      <c r="M220" s="14">
        <f t="shared" si="60"/>
        <v>19.100000000000001</v>
      </c>
      <c r="N220" s="16">
        <v>36</v>
      </c>
      <c r="O220" s="16">
        <f t="shared" si="54"/>
        <v>350.214</v>
      </c>
      <c r="P220" s="14">
        <v>64</v>
      </c>
      <c r="Q220" s="13">
        <f>VLOOKUP(P220,'Ratio 1'!A217:B673,2)</f>
        <v>23</v>
      </c>
      <c r="R220" s="13">
        <f t="shared" si="55"/>
        <v>10.279429149034589</v>
      </c>
      <c r="S220" s="4"/>
      <c r="T220" s="2">
        <f t="shared" si="56"/>
        <v>25.681999999999999</v>
      </c>
      <c r="Z220" s="152">
        <f t="shared" si="61"/>
        <v>43631</v>
      </c>
    </row>
    <row r="221" spans="1:26" x14ac:dyDescent="0.25">
      <c r="A221" s="12">
        <f t="shared" si="57"/>
        <v>16</v>
      </c>
      <c r="B221" s="14">
        <v>64.2</v>
      </c>
      <c r="C221" s="14">
        <v>42.6</v>
      </c>
      <c r="D221" s="14">
        <f t="shared" si="58"/>
        <v>21.6</v>
      </c>
      <c r="E221" s="16">
        <v>118</v>
      </c>
      <c r="F221" s="17">
        <v>61.435000000000002</v>
      </c>
      <c r="G221" s="14">
        <v>63.9</v>
      </c>
      <c r="H221" s="14">
        <v>43.9</v>
      </c>
      <c r="I221" s="14">
        <f t="shared" si="59"/>
        <v>20</v>
      </c>
      <c r="J221" s="16">
        <v>134</v>
      </c>
      <c r="K221" s="14">
        <v>63.1</v>
      </c>
      <c r="L221" s="14">
        <v>43.9</v>
      </c>
      <c r="M221" s="14">
        <f t="shared" si="60"/>
        <v>19.200000000000003</v>
      </c>
      <c r="N221" s="16">
        <v>36</v>
      </c>
      <c r="O221" s="16">
        <f t="shared" si="54"/>
        <v>349.435</v>
      </c>
      <c r="P221" s="14">
        <v>63.9</v>
      </c>
      <c r="Q221" s="13">
        <f>VLOOKUP(P221,'Ratio 1'!A218:B674,2)</f>
        <v>23</v>
      </c>
      <c r="R221" s="13">
        <f t="shared" si="55"/>
        <v>10.30234521441756</v>
      </c>
      <c r="S221" s="4"/>
      <c r="T221" s="2">
        <f t="shared" si="56"/>
        <v>25.782</v>
      </c>
      <c r="Z221" s="152">
        <f t="shared" si="61"/>
        <v>43632</v>
      </c>
    </row>
    <row r="222" spans="1:26" x14ac:dyDescent="0.25">
      <c r="A222" s="12">
        <f t="shared" si="57"/>
        <v>17</v>
      </c>
      <c r="B222" s="14">
        <v>64</v>
      </c>
      <c r="C222" s="14">
        <v>42.6</v>
      </c>
      <c r="D222" s="14">
        <f t="shared" si="58"/>
        <v>21.4</v>
      </c>
      <c r="E222" s="16">
        <v>117</v>
      </c>
      <c r="F222" s="17">
        <v>61.435000000000002</v>
      </c>
      <c r="G222" s="14">
        <v>63.9</v>
      </c>
      <c r="H222" s="14">
        <v>43.9</v>
      </c>
      <c r="I222" s="14">
        <f t="shared" si="59"/>
        <v>20</v>
      </c>
      <c r="J222" s="16">
        <v>134</v>
      </c>
      <c r="K222" s="14">
        <v>63</v>
      </c>
      <c r="L222" s="14">
        <v>43.8</v>
      </c>
      <c r="M222" s="14">
        <f t="shared" si="60"/>
        <v>19.200000000000003</v>
      </c>
      <c r="N222" s="16">
        <v>36</v>
      </c>
      <c r="O222" s="16">
        <f t="shared" si="54"/>
        <v>348.435</v>
      </c>
      <c r="P222" s="14">
        <v>63.9</v>
      </c>
      <c r="Q222" s="13">
        <f>VLOOKUP(P222,'Ratio 1'!A219:B675,2)</f>
        <v>23</v>
      </c>
      <c r="R222" s="13">
        <f t="shared" si="55"/>
        <v>10.331912695337724</v>
      </c>
      <c r="S222" s="4"/>
      <c r="T222" s="2">
        <f t="shared" si="56"/>
        <v>25.733000000000001</v>
      </c>
      <c r="Z222" s="152">
        <f t="shared" si="61"/>
        <v>43633</v>
      </c>
    </row>
    <row r="223" spans="1:26" x14ac:dyDescent="0.25">
      <c r="A223" s="12">
        <f t="shared" si="57"/>
        <v>18</v>
      </c>
      <c r="B223" s="14">
        <v>64</v>
      </c>
      <c r="C223" s="14">
        <v>42.4</v>
      </c>
      <c r="D223" s="14">
        <f t="shared" si="58"/>
        <v>21.6</v>
      </c>
      <c r="E223" s="16">
        <v>117</v>
      </c>
      <c r="F223" s="17">
        <v>59.887999999999998</v>
      </c>
      <c r="G223" s="14">
        <v>63.8</v>
      </c>
      <c r="H223" s="14">
        <v>43.7</v>
      </c>
      <c r="I223" s="14">
        <f t="shared" si="59"/>
        <v>20.099999999999994</v>
      </c>
      <c r="J223" s="16">
        <v>134</v>
      </c>
      <c r="K223" s="14">
        <v>63</v>
      </c>
      <c r="L223" s="14">
        <v>43.7</v>
      </c>
      <c r="M223" s="14">
        <f t="shared" si="60"/>
        <v>19.299999999999997</v>
      </c>
      <c r="N223" s="16">
        <v>36</v>
      </c>
      <c r="O223" s="16">
        <f t="shared" si="54"/>
        <v>346.88800000000003</v>
      </c>
      <c r="P223" s="14">
        <v>63.8</v>
      </c>
      <c r="Q223" s="13">
        <f>VLOOKUP(P223,'Ratio 1'!A220:B676,2)</f>
        <v>23</v>
      </c>
      <c r="R223" s="13">
        <f t="shared" si="55"/>
        <v>10.377989437512971</v>
      </c>
      <c r="S223" s="4"/>
      <c r="T223" s="2">
        <f t="shared" si="56"/>
        <v>25.832999999999995</v>
      </c>
      <c r="Z223" s="152">
        <f t="shared" si="61"/>
        <v>43634</v>
      </c>
    </row>
    <row r="224" spans="1:26" x14ac:dyDescent="0.25">
      <c r="A224" s="12">
        <f t="shared" si="57"/>
        <v>19</v>
      </c>
      <c r="B224" s="14">
        <v>63.8</v>
      </c>
      <c r="C224" s="14">
        <v>42.6</v>
      </c>
      <c r="D224" s="14">
        <f t="shared" si="58"/>
        <v>21.199999999999996</v>
      </c>
      <c r="E224" s="16">
        <v>120</v>
      </c>
      <c r="F224" s="17">
        <v>59.119</v>
      </c>
      <c r="G224" s="14">
        <v>63.6</v>
      </c>
      <c r="H224" s="14">
        <v>43.7</v>
      </c>
      <c r="I224" s="14">
        <f t="shared" si="59"/>
        <v>19.899999999999999</v>
      </c>
      <c r="J224" s="16">
        <v>83</v>
      </c>
      <c r="K224" s="14">
        <v>62.4</v>
      </c>
      <c r="L224" s="14">
        <v>43.6</v>
      </c>
      <c r="M224" s="14">
        <f t="shared" si="60"/>
        <v>18.799999999999997</v>
      </c>
      <c r="N224" s="16">
        <v>93</v>
      </c>
      <c r="O224" s="16">
        <f t="shared" si="54"/>
        <v>355.11900000000003</v>
      </c>
      <c r="P224" s="14">
        <v>63.6</v>
      </c>
      <c r="Q224" s="13">
        <f>VLOOKUP(P224,'Ratio 1'!A221:B677,2)</f>
        <v>23</v>
      </c>
      <c r="R224" s="13">
        <f t="shared" si="55"/>
        <v>26.188404450339181</v>
      </c>
      <c r="S224" s="4"/>
      <c r="T224" s="2">
        <f t="shared" si="56"/>
        <v>25.779999999999998</v>
      </c>
      <c r="Z224" s="152">
        <f t="shared" si="61"/>
        <v>43635</v>
      </c>
    </row>
    <row r="225" spans="1:26" x14ac:dyDescent="0.25">
      <c r="A225" s="12">
        <f t="shared" si="57"/>
        <v>20</v>
      </c>
      <c r="B225" s="14">
        <v>63.5</v>
      </c>
      <c r="C225" s="14">
        <v>42.6</v>
      </c>
      <c r="D225" s="14">
        <f t="shared" si="58"/>
        <v>20.9</v>
      </c>
      <c r="E225" s="16">
        <v>131</v>
      </c>
      <c r="F225" s="17">
        <v>57.591999999999999</v>
      </c>
      <c r="G225" s="14">
        <v>63.4</v>
      </c>
      <c r="H225" s="14">
        <v>43.7</v>
      </c>
      <c r="I225" s="14">
        <f t="shared" si="59"/>
        <v>19.699999999999996</v>
      </c>
      <c r="J225" s="16">
        <v>32</v>
      </c>
      <c r="K225" s="14">
        <v>62</v>
      </c>
      <c r="L225" s="14">
        <v>43.6</v>
      </c>
      <c r="M225" s="14">
        <f t="shared" si="60"/>
        <v>18.399999999999999</v>
      </c>
      <c r="N225" s="16">
        <v>133</v>
      </c>
      <c r="O225" s="16">
        <f t="shared" si="54"/>
        <v>353.59199999999998</v>
      </c>
      <c r="P225" s="14">
        <v>63.4</v>
      </c>
      <c r="Q225" s="13">
        <f>VLOOKUP(P225,'Ratio 1'!A222:B678,2)</f>
        <v>23</v>
      </c>
      <c r="R225" s="13">
        <f t="shared" si="55"/>
        <v>37.613973166813729</v>
      </c>
      <c r="S225" s="4"/>
      <c r="T225" s="2">
        <f t="shared" si="56"/>
        <v>26.118999999999993</v>
      </c>
      <c r="Z225" s="152">
        <f t="shared" si="61"/>
        <v>43636</v>
      </c>
    </row>
    <row r="226" spans="1:26" x14ac:dyDescent="0.25">
      <c r="A226" s="12">
        <f t="shared" si="57"/>
        <v>21</v>
      </c>
      <c r="B226" s="14">
        <v>63.3</v>
      </c>
      <c r="C226" s="14">
        <v>42.5</v>
      </c>
      <c r="D226" s="14">
        <f t="shared" si="58"/>
        <v>20.799999999999997</v>
      </c>
      <c r="E226" s="16">
        <v>134</v>
      </c>
      <c r="F226" s="17">
        <v>56.076999999999998</v>
      </c>
      <c r="G226" s="14">
        <v>63.1</v>
      </c>
      <c r="H226" s="14">
        <v>43.6</v>
      </c>
      <c r="I226" s="14">
        <f t="shared" si="59"/>
        <v>19.5</v>
      </c>
      <c r="J226" s="16">
        <v>32</v>
      </c>
      <c r="K226" s="14">
        <v>61.7</v>
      </c>
      <c r="L226" s="14">
        <v>43.6</v>
      </c>
      <c r="M226" s="14">
        <f t="shared" si="60"/>
        <v>18.100000000000001</v>
      </c>
      <c r="N226" s="16">
        <v>126</v>
      </c>
      <c r="O226" s="16">
        <f t="shared" si="54"/>
        <v>348.077</v>
      </c>
      <c r="P226" s="14">
        <v>63.2</v>
      </c>
      <c r="Q226" s="13">
        <f>VLOOKUP(P226,'Ratio 1'!A223:B679,2)</f>
        <v>23</v>
      </c>
      <c r="R226" s="13">
        <f t="shared" si="55"/>
        <v>36.198887027870271</v>
      </c>
      <c r="S226" s="4"/>
      <c r="T226" s="2">
        <f t="shared" si="56"/>
        <v>26.065999999999999</v>
      </c>
      <c r="Z226" s="152">
        <f t="shared" si="61"/>
        <v>43637</v>
      </c>
    </row>
    <row r="227" spans="1:26" x14ac:dyDescent="0.25">
      <c r="A227" s="12">
        <f t="shared" si="57"/>
        <v>22</v>
      </c>
      <c r="B227" s="14">
        <v>63.1</v>
      </c>
      <c r="C227" s="14">
        <v>42.2</v>
      </c>
      <c r="D227" s="14">
        <f t="shared" si="58"/>
        <v>20.9</v>
      </c>
      <c r="E227" s="16">
        <v>133</v>
      </c>
      <c r="F227" s="17">
        <v>55.325000000000003</v>
      </c>
      <c r="G227" s="14">
        <v>63</v>
      </c>
      <c r="H227" s="14">
        <v>43.6</v>
      </c>
      <c r="I227" s="14">
        <f t="shared" si="59"/>
        <v>19.399999999999999</v>
      </c>
      <c r="J227" s="16">
        <v>32</v>
      </c>
      <c r="K227" s="14">
        <v>61.6</v>
      </c>
      <c r="L227" s="14">
        <v>43.5</v>
      </c>
      <c r="M227" s="14">
        <f t="shared" si="60"/>
        <v>18.100000000000001</v>
      </c>
      <c r="N227" s="16">
        <v>120</v>
      </c>
      <c r="O227" s="16">
        <f t="shared" si="54"/>
        <v>340.32499999999999</v>
      </c>
      <c r="P227" s="14">
        <v>63</v>
      </c>
      <c r="Q227" s="13">
        <f>VLOOKUP(P227,'Ratio 1'!A224:B680,2)</f>
        <v>23</v>
      </c>
      <c r="R227" s="13">
        <f t="shared" si="55"/>
        <v>35.260412840667009</v>
      </c>
      <c r="S227" s="4"/>
      <c r="T227" s="2">
        <f t="shared" si="56"/>
        <v>25.916999999999998</v>
      </c>
      <c r="Z227" s="152">
        <f t="shared" si="61"/>
        <v>43638</v>
      </c>
    </row>
    <row r="228" spans="1:26" x14ac:dyDescent="0.25">
      <c r="A228" s="12">
        <f t="shared" si="57"/>
        <v>23</v>
      </c>
      <c r="B228" s="14">
        <v>62.9</v>
      </c>
      <c r="C228" s="14">
        <v>42.1</v>
      </c>
      <c r="D228" s="14">
        <f t="shared" si="58"/>
        <v>20.799999999999997</v>
      </c>
      <c r="E228" s="16">
        <v>133</v>
      </c>
      <c r="F228" s="17">
        <v>53.83</v>
      </c>
      <c r="G228" s="14">
        <v>62.8</v>
      </c>
      <c r="H228" s="14">
        <v>43.1</v>
      </c>
      <c r="I228" s="14">
        <f t="shared" si="59"/>
        <v>19.699999999999996</v>
      </c>
      <c r="J228" s="16">
        <v>32</v>
      </c>
      <c r="K228" s="14">
        <v>61.4</v>
      </c>
      <c r="L228" s="14">
        <v>43.1</v>
      </c>
      <c r="M228" s="14">
        <f t="shared" si="60"/>
        <v>18.299999999999997</v>
      </c>
      <c r="N228" s="16">
        <v>121</v>
      </c>
      <c r="O228" s="16">
        <f t="shared" si="54"/>
        <v>339.83</v>
      </c>
      <c r="P228" s="14">
        <v>62.8</v>
      </c>
      <c r="Q228" s="13">
        <f>VLOOKUP(P228,'Ratio 1'!A225:B681,2)</f>
        <v>23</v>
      </c>
      <c r="R228" s="13">
        <f t="shared" si="55"/>
        <v>35.606038313274283</v>
      </c>
      <c r="S228" s="4"/>
      <c r="T228" s="2">
        <f t="shared" si="56"/>
        <v>26.216999999999995</v>
      </c>
      <c r="Z228" s="152">
        <f t="shared" si="61"/>
        <v>43639</v>
      </c>
    </row>
    <row r="229" spans="1:26" x14ac:dyDescent="0.25">
      <c r="A229" s="12">
        <f t="shared" si="57"/>
        <v>24</v>
      </c>
      <c r="B229" s="14">
        <v>62.9</v>
      </c>
      <c r="C229" s="14">
        <v>41.8</v>
      </c>
      <c r="D229" s="14">
        <f t="shared" si="58"/>
        <v>21.1</v>
      </c>
      <c r="E229" s="16">
        <v>118</v>
      </c>
      <c r="F229" s="17">
        <v>53.088000000000001</v>
      </c>
      <c r="G229" s="14">
        <v>62.7</v>
      </c>
      <c r="H229" s="14">
        <v>42.9</v>
      </c>
      <c r="I229" s="14">
        <f t="shared" si="59"/>
        <v>19.800000000000004</v>
      </c>
      <c r="J229" s="16">
        <v>33</v>
      </c>
      <c r="K229" s="14">
        <v>61.2</v>
      </c>
      <c r="L229" s="14">
        <v>42.9</v>
      </c>
      <c r="M229" s="14">
        <f t="shared" si="60"/>
        <v>18.300000000000004</v>
      </c>
      <c r="N229" s="16">
        <v>131</v>
      </c>
      <c r="O229" s="16">
        <f t="shared" si="54"/>
        <v>335.08799999999997</v>
      </c>
      <c r="P229" s="14">
        <v>62.7</v>
      </c>
      <c r="Q229" s="13">
        <f>VLOOKUP(P229,'Ratio 1'!A226:B682,2)</f>
        <v>23</v>
      </c>
      <c r="R229" s="13">
        <f t="shared" si="55"/>
        <v>39.0942080886215</v>
      </c>
      <c r="S229" s="4"/>
      <c r="T229" s="2">
        <f t="shared" si="56"/>
        <v>25.582000000000004</v>
      </c>
      <c r="Z229" s="152">
        <f t="shared" si="61"/>
        <v>43640</v>
      </c>
    </row>
    <row r="230" spans="1:26" x14ac:dyDescent="0.25">
      <c r="A230" s="12">
        <f t="shared" si="57"/>
        <v>25</v>
      </c>
      <c r="B230" s="14">
        <v>62.6</v>
      </c>
      <c r="C230" s="14">
        <v>41.6</v>
      </c>
      <c r="D230" s="14">
        <f t="shared" si="58"/>
        <v>21</v>
      </c>
      <c r="E230" s="16">
        <v>118</v>
      </c>
      <c r="F230" s="17">
        <v>50.881999999999998</v>
      </c>
      <c r="G230" s="14">
        <v>62.6</v>
      </c>
      <c r="H230" s="14">
        <v>42.7</v>
      </c>
      <c r="I230" s="14">
        <f t="shared" si="59"/>
        <v>19.899999999999999</v>
      </c>
      <c r="J230" s="16">
        <v>33</v>
      </c>
      <c r="K230" s="14">
        <v>61</v>
      </c>
      <c r="L230" s="14">
        <v>42.7</v>
      </c>
      <c r="M230" s="14">
        <f t="shared" si="60"/>
        <v>18.299999999999997</v>
      </c>
      <c r="N230" s="16">
        <v>131</v>
      </c>
      <c r="O230" s="16">
        <f t="shared" si="54"/>
        <v>332.88200000000001</v>
      </c>
      <c r="P230" s="14">
        <v>62.5</v>
      </c>
      <c r="Q230" s="13">
        <f>VLOOKUP(P230,'Ratio 1'!A227:B683,2)</f>
        <v>23</v>
      </c>
      <c r="R230" s="13">
        <f t="shared" si="55"/>
        <v>39.353284347005847</v>
      </c>
      <c r="S230" s="4"/>
      <c r="T230" s="2">
        <f t="shared" si="56"/>
        <v>25.681999999999999</v>
      </c>
      <c r="Z230" s="152">
        <f t="shared" si="61"/>
        <v>43641</v>
      </c>
    </row>
    <row r="231" spans="1:26" x14ac:dyDescent="0.25">
      <c r="A231" s="12">
        <f t="shared" si="57"/>
        <v>26</v>
      </c>
      <c r="B231" s="14">
        <v>62.8</v>
      </c>
      <c r="C231" s="14">
        <v>41.6</v>
      </c>
      <c r="D231" s="14">
        <f t="shared" si="58"/>
        <v>21.199999999999996</v>
      </c>
      <c r="E231" s="16">
        <v>97</v>
      </c>
      <c r="F231" s="17">
        <v>50.152999999999999</v>
      </c>
      <c r="G231" s="14">
        <v>62.5</v>
      </c>
      <c r="H231" s="14">
        <v>42.7</v>
      </c>
      <c r="I231" s="14">
        <f t="shared" si="59"/>
        <v>19.799999999999997</v>
      </c>
      <c r="J231" s="16">
        <v>33</v>
      </c>
      <c r="K231" s="14">
        <v>60.7</v>
      </c>
      <c r="L231" s="14">
        <v>42.6</v>
      </c>
      <c r="M231" s="14">
        <f t="shared" si="60"/>
        <v>18.100000000000001</v>
      </c>
      <c r="N231" s="16">
        <v>154</v>
      </c>
      <c r="O231" s="16">
        <f t="shared" si="54"/>
        <v>334.15300000000002</v>
      </c>
      <c r="P231" s="14">
        <v>62.4</v>
      </c>
      <c r="Q231" s="13">
        <f>VLOOKUP(P231,'Ratio 1'!A228:B684,2)</f>
        <v>23</v>
      </c>
      <c r="R231" s="13">
        <f t="shared" si="55"/>
        <v>46.086672871409199</v>
      </c>
      <c r="S231" s="4"/>
      <c r="T231" s="2">
        <f t="shared" si="56"/>
        <v>24.552999999999997</v>
      </c>
      <c r="Z231" s="152">
        <f t="shared" si="61"/>
        <v>43642</v>
      </c>
    </row>
    <row r="232" spans="1:26" x14ac:dyDescent="0.25">
      <c r="A232" s="12">
        <f t="shared" si="57"/>
        <v>27</v>
      </c>
      <c r="B232" s="14">
        <v>62.7</v>
      </c>
      <c r="C232" s="14">
        <v>41.5</v>
      </c>
      <c r="D232" s="14">
        <f t="shared" si="58"/>
        <v>21.200000000000003</v>
      </c>
      <c r="E232" s="16">
        <v>80</v>
      </c>
      <c r="F232" s="17">
        <v>49.79</v>
      </c>
      <c r="G232" s="14">
        <v>62.4</v>
      </c>
      <c r="H232" s="14">
        <v>42.5</v>
      </c>
      <c r="I232" s="14">
        <f t="shared" si="59"/>
        <v>19.899999999999999</v>
      </c>
      <c r="J232" s="16">
        <v>33</v>
      </c>
      <c r="K232" s="14">
        <v>60.3</v>
      </c>
      <c r="L232" s="14">
        <v>42.4</v>
      </c>
      <c r="M232" s="14">
        <f t="shared" si="60"/>
        <v>17.899999999999999</v>
      </c>
      <c r="N232" s="16">
        <v>165</v>
      </c>
      <c r="O232" s="16">
        <f t="shared" si="54"/>
        <v>327.78999999999996</v>
      </c>
      <c r="P232" s="14">
        <v>62.3</v>
      </c>
      <c r="Q232" s="13">
        <f>VLOOKUP(P232,'Ratio 1'!A229:B685,2)</f>
        <v>23</v>
      </c>
      <c r="R232" s="13">
        <f t="shared" si="55"/>
        <v>50.337106074010805</v>
      </c>
      <c r="S232" s="4"/>
      <c r="T232" s="2">
        <f t="shared" si="56"/>
        <v>23.819999999999997</v>
      </c>
      <c r="Z232" s="152">
        <f t="shared" si="61"/>
        <v>43643</v>
      </c>
    </row>
    <row r="233" spans="1:26" x14ac:dyDescent="0.25">
      <c r="A233" s="12">
        <f t="shared" si="57"/>
        <v>28</v>
      </c>
      <c r="B233" s="14">
        <v>62.4</v>
      </c>
      <c r="C233" s="14">
        <v>41.3</v>
      </c>
      <c r="D233" s="14">
        <f t="shared" si="58"/>
        <v>21.1</v>
      </c>
      <c r="E233" s="16">
        <v>96</v>
      </c>
      <c r="F233" s="17">
        <v>49.427999999999997</v>
      </c>
      <c r="G233" s="14">
        <v>62.3</v>
      </c>
      <c r="H233" s="14">
        <v>42.5</v>
      </c>
      <c r="I233" s="14">
        <f t="shared" si="59"/>
        <v>19.799999999999997</v>
      </c>
      <c r="J233" s="16">
        <v>33</v>
      </c>
      <c r="K233" s="14">
        <v>60.5</v>
      </c>
      <c r="L233" s="14">
        <v>42.4</v>
      </c>
      <c r="M233" s="14">
        <f t="shared" si="60"/>
        <v>18.100000000000001</v>
      </c>
      <c r="N233" s="16">
        <v>150</v>
      </c>
      <c r="O233" s="16">
        <f t="shared" si="54"/>
        <v>328.428</v>
      </c>
      <c r="P233" s="14">
        <v>62.2</v>
      </c>
      <c r="Q233" s="13">
        <f>VLOOKUP(P233,'Ratio 1'!A230:B686,2)</f>
        <v>23</v>
      </c>
      <c r="R233" s="13">
        <f t="shared" si="55"/>
        <v>45.672110782271915</v>
      </c>
      <c r="S233" s="4"/>
      <c r="T233" s="2">
        <f t="shared" si="56"/>
        <v>24.503999999999998</v>
      </c>
      <c r="Z233" s="152">
        <f t="shared" si="61"/>
        <v>43644</v>
      </c>
    </row>
    <row r="234" spans="1:26" x14ac:dyDescent="0.25">
      <c r="A234" s="12">
        <f t="shared" si="57"/>
        <v>29</v>
      </c>
      <c r="B234" s="14">
        <v>62.2</v>
      </c>
      <c r="C234" s="14">
        <v>41.2</v>
      </c>
      <c r="D234" s="14">
        <f t="shared" si="58"/>
        <v>21</v>
      </c>
      <c r="E234" s="16">
        <v>128</v>
      </c>
      <c r="F234" s="17">
        <v>49.645000000000003</v>
      </c>
      <c r="G234" s="14">
        <v>62.3</v>
      </c>
      <c r="H234" s="14">
        <v>42.2</v>
      </c>
      <c r="I234" s="14">
        <f t="shared" si="59"/>
        <v>20.099999999999994</v>
      </c>
      <c r="J234" s="16">
        <v>33</v>
      </c>
      <c r="K234" s="14">
        <v>60.9</v>
      </c>
      <c r="L234" s="14">
        <v>42.4</v>
      </c>
      <c r="M234" s="14">
        <f t="shared" si="60"/>
        <v>18.5</v>
      </c>
      <c r="N234" s="16">
        <v>112</v>
      </c>
      <c r="O234" s="16">
        <f t="shared" si="54"/>
        <v>322.64499999999998</v>
      </c>
      <c r="P234" s="14">
        <v>62.2</v>
      </c>
      <c r="Q234" s="13">
        <f>VLOOKUP(P234,'Ratio 1'!A231:B687,2)</f>
        <v>23</v>
      </c>
      <c r="R234" s="13">
        <f t="shared" si="55"/>
        <v>34.713074741589054</v>
      </c>
      <c r="S234" s="4"/>
      <c r="T234" s="2">
        <f t="shared" si="56"/>
        <v>26.371999999999996</v>
      </c>
      <c r="Z234" s="152">
        <f t="shared" si="61"/>
        <v>43645</v>
      </c>
    </row>
    <row r="235" spans="1:26" ht="18.75" thickBot="1" x14ac:dyDescent="0.3">
      <c r="A235" s="12">
        <f t="shared" si="57"/>
        <v>30</v>
      </c>
      <c r="B235" s="14">
        <v>62.2</v>
      </c>
      <c r="C235" s="14">
        <v>41.1</v>
      </c>
      <c r="D235" s="14">
        <f t="shared" si="58"/>
        <v>21.1</v>
      </c>
      <c r="E235" s="16">
        <v>132</v>
      </c>
      <c r="F235" s="17">
        <v>49.427999999999997</v>
      </c>
      <c r="G235" s="14">
        <v>62.3</v>
      </c>
      <c r="H235" s="14">
        <v>42.2</v>
      </c>
      <c r="I235" s="14">
        <f t="shared" si="59"/>
        <v>20.099999999999994</v>
      </c>
      <c r="J235" s="16">
        <v>33</v>
      </c>
      <c r="K235" s="14">
        <v>60.9</v>
      </c>
      <c r="L235" s="14">
        <v>42.3</v>
      </c>
      <c r="M235" s="14">
        <f t="shared" si="60"/>
        <v>18.600000000000001</v>
      </c>
      <c r="N235" s="16">
        <v>110</v>
      </c>
      <c r="O235" s="16">
        <f t="shared" si="54"/>
        <v>324.428</v>
      </c>
      <c r="P235" s="14">
        <v>62.1</v>
      </c>
      <c r="Q235" s="13">
        <f>VLOOKUP(P235,'Ratio 1'!A232:B688,2)</f>
        <v>23</v>
      </c>
      <c r="R235" s="13">
        <f t="shared" si="55"/>
        <v>33.905828103616209</v>
      </c>
      <c r="S235" s="4"/>
      <c r="T235" s="2">
        <f t="shared" si="56"/>
        <v>26.567999999999994</v>
      </c>
      <c r="Z235" s="152">
        <f t="shared" si="61"/>
        <v>43646</v>
      </c>
    </row>
    <row r="236" spans="1:26" ht="18.75" thickTop="1" x14ac:dyDescent="0.25">
      <c r="A236" s="18" t="s">
        <v>36</v>
      </c>
      <c r="B236" s="20">
        <f>MAX(B206:B235)</f>
        <v>64.2</v>
      </c>
      <c r="C236" s="20">
        <f>MAX(C206:C235)</f>
        <v>42.8</v>
      </c>
      <c r="D236" s="20">
        <f>MAX(D206:D235)</f>
        <v>21.6</v>
      </c>
      <c r="E236" s="19">
        <f>MAX(E206:E235)</f>
        <v>134</v>
      </c>
      <c r="F236" s="262"/>
      <c r="G236" s="20">
        <f t="shared" ref="G236:R236" si="62">MAX(G206:G235)</f>
        <v>63.9</v>
      </c>
      <c r="H236" s="20">
        <f t="shared" si="62"/>
        <v>44.1</v>
      </c>
      <c r="I236" s="20">
        <f t="shared" si="62"/>
        <v>20.100000000000001</v>
      </c>
      <c r="J236" s="19">
        <f t="shared" si="62"/>
        <v>134</v>
      </c>
      <c r="K236" s="20">
        <f t="shared" si="62"/>
        <v>63.1</v>
      </c>
      <c r="L236" s="20">
        <f t="shared" si="62"/>
        <v>44.1</v>
      </c>
      <c r="M236" s="20">
        <f t="shared" si="62"/>
        <v>19.399999999999999</v>
      </c>
      <c r="N236" s="19">
        <f t="shared" si="62"/>
        <v>165</v>
      </c>
      <c r="O236" s="19">
        <f t="shared" si="62"/>
        <v>355.11900000000003</v>
      </c>
      <c r="P236" s="20">
        <f t="shared" si="62"/>
        <v>64</v>
      </c>
      <c r="Q236" s="21">
        <f t="shared" si="62"/>
        <v>23</v>
      </c>
      <c r="R236" s="21">
        <f t="shared" si="62"/>
        <v>50.337106074010805</v>
      </c>
      <c r="S236" s="4"/>
    </row>
    <row r="237" spans="1:26" x14ac:dyDescent="0.25">
      <c r="A237" s="12" t="s">
        <v>37</v>
      </c>
      <c r="B237" s="14">
        <f>MIN(B206:B235)</f>
        <v>62.2</v>
      </c>
      <c r="C237" s="14">
        <f>MIN(C206:C235)</f>
        <v>41.1</v>
      </c>
      <c r="D237" s="14">
        <f>MIN(D206:D235)</f>
        <v>20.799999999999997</v>
      </c>
      <c r="E237" s="16">
        <f>MIN(E206:E235)</f>
        <v>80</v>
      </c>
      <c r="F237" s="17"/>
      <c r="G237" s="14">
        <f t="shared" ref="G237:R237" si="63">MIN(G206:G235)</f>
        <v>62.3</v>
      </c>
      <c r="H237" s="14">
        <f t="shared" si="63"/>
        <v>42.2</v>
      </c>
      <c r="I237" s="14">
        <f t="shared" si="63"/>
        <v>19.399999999999999</v>
      </c>
      <c r="J237" s="16">
        <f t="shared" si="63"/>
        <v>32</v>
      </c>
      <c r="K237" s="14">
        <f t="shared" si="63"/>
        <v>60.3</v>
      </c>
      <c r="L237" s="14">
        <f t="shared" si="63"/>
        <v>42.3</v>
      </c>
      <c r="M237" s="14">
        <f t="shared" si="63"/>
        <v>17.899999999999999</v>
      </c>
      <c r="N237" s="16">
        <f t="shared" si="63"/>
        <v>6</v>
      </c>
      <c r="O237" s="16">
        <f t="shared" si="63"/>
        <v>308.11900000000003</v>
      </c>
      <c r="P237" s="14">
        <f t="shared" si="63"/>
        <v>62.1</v>
      </c>
      <c r="Q237" s="13">
        <f t="shared" si="63"/>
        <v>23</v>
      </c>
      <c r="R237" s="13">
        <f t="shared" si="63"/>
        <v>1.8906331730496544</v>
      </c>
      <c r="S237" s="4"/>
    </row>
    <row r="238" spans="1:26" x14ac:dyDescent="0.25">
      <c r="A238" s="12" t="s">
        <v>35</v>
      </c>
      <c r="B238" s="14">
        <f>AVERAGE(B206:B235)</f>
        <v>63.476666666666674</v>
      </c>
      <c r="C238" s="14">
        <f>AVERAGE(C206:C235)</f>
        <v>42.263333333333328</v>
      </c>
      <c r="D238" s="14">
        <f>AVERAGE(D206:D235)</f>
        <v>21.213333333333335</v>
      </c>
      <c r="E238" s="16">
        <f>AVERAGE(E206:E235)</f>
        <v>118.26666666666667</v>
      </c>
      <c r="F238" s="17"/>
      <c r="G238" s="14">
        <f t="shared" ref="G238:R238" si="64">AVERAGE(G206:G235)</f>
        <v>63.313333333333318</v>
      </c>
      <c r="H238" s="14">
        <f t="shared" si="64"/>
        <v>43.433333333333351</v>
      </c>
      <c r="I238" s="14">
        <f t="shared" si="64"/>
        <v>19.879999999999995</v>
      </c>
      <c r="J238" s="16">
        <f t="shared" si="64"/>
        <v>90.466666666666669</v>
      </c>
      <c r="K238" s="14">
        <f t="shared" si="64"/>
        <v>62.223333333333343</v>
      </c>
      <c r="L238" s="14">
        <f t="shared" si="64"/>
        <v>43.393333333333345</v>
      </c>
      <c r="M238" s="14">
        <f t="shared" si="64"/>
        <v>18.830000000000002</v>
      </c>
      <c r="N238" s="16">
        <f t="shared" si="64"/>
        <v>66.5</v>
      </c>
      <c r="O238" s="16">
        <f t="shared" si="64"/>
        <v>332.43069999999994</v>
      </c>
      <c r="P238" s="14">
        <f t="shared" si="64"/>
        <v>63.330000000000005</v>
      </c>
      <c r="Q238" s="13">
        <f t="shared" si="64"/>
        <v>23</v>
      </c>
      <c r="R238" s="13">
        <f t="shared" si="64"/>
        <v>19.837310018443929</v>
      </c>
      <c r="S238" s="4"/>
    </row>
    <row r="239" spans="1:26" x14ac:dyDescent="0.25">
      <c r="A239" s="6" t="s">
        <v>38</v>
      </c>
      <c r="B239" s="65"/>
      <c r="C239" s="65"/>
      <c r="D239" s="65"/>
      <c r="E239" s="66"/>
      <c r="F239" s="264"/>
      <c r="G239" s="65"/>
      <c r="H239" s="65"/>
      <c r="I239" s="65"/>
      <c r="J239" s="66"/>
      <c r="K239" s="65"/>
      <c r="L239" s="65"/>
      <c r="M239" s="65"/>
      <c r="N239" s="66"/>
      <c r="O239" s="66"/>
      <c r="P239" s="65"/>
      <c r="Q239" s="67"/>
      <c r="R239" s="67"/>
    </row>
    <row r="240" spans="1:26" x14ac:dyDescent="0.25">
      <c r="A240" s="2" t="s">
        <v>39</v>
      </c>
    </row>
    <row r="242" spans="1:26" x14ac:dyDescent="0.25">
      <c r="A242" s="1" t="s">
        <v>40</v>
      </c>
      <c r="B242" s="1"/>
      <c r="C242" s="1"/>
      <c r="D242" s="1"/>
      <c r="E242" s="1"/>
      <c r="F242" s="258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26" x14ac:dyDescent="0.25">
      <c r="J243" s="49"/>
    </row>
    <row r="244" spans="1:26" x14ac:dyDescent="0.25">
      <c r="A244" s="11" t="s">
        <v>28</v>
      </c>
      <c r="B244" s="23" t="s">
        <v>41</v>
      </c>
      <c r="C244" s="25"/>
      <c r="D244" s="25"/>
      <c r="E244" s="24"/>
      <c r="F244" s="260" t="s">
        <v>42</v>
      </c>
      <c r="G244" s="23" t="s">
        <v>43</v>
      </c>
      <c r="H244" s="25"/>
      <c r="I244" s="25"/>
      <c r="J244" s="24"/>
      <c r="K244" s="23" t="s">
        <v>44</v>
      </c>
      <c r="L244" s="25"/>
      <c r="M244" s="25"/>
      <c r="N244" s="24"/>
      <c r="O244" s="11" t="s">
        <v>45</v>
      </c>
      <c r="P244" s="11" t="s">
        <v>46</v>
      </c>
      <c r="Q244" s="23" t="s">
        <v>47</v>
      </c>
      <c r="R244" s="24"/>
      <c r="S244" s="4"/>
    </row>
    <row r="245" spans="1:26" x14ac:dyDescent="0.25">
      <c r="A245" s="22">
        <f>A4</f>
        <v>2019</v>
      </c>
      <c r="B245" s="12" t="s">
        <v>48</v>
      </c>
      <c r="C245" s="12" t="s">
        <v>49</v>
      </c>
      <c r="D245" s="12" t="s">
        <v>50</v>
      </c>
      <c r="E245" s="12" t="s">
        <v>13</v>
      </c>
      <c r="F245" s="261" t="s">
        <v>13</v>
      </c>
      <c r="G245" s="12" t="s">
        <v>48</v>
      </c>
      <c r="H245" s="12" t="s">
        <v>49</v>
      </c>
      <c r="I245" s="12" t="s">
        <v>50</v>
      </c>
      <c r="J245" s="12" t="s">
        <v>51</v>
      </c>
      <c r="K245" s="12" t="s">
        <v>48</v>
      </c>
      <c r="L245" s="12" t="s">
        <v>49</v>
      </c>
      <c r="M245" s="12" t="s">
        <v>50</v>
      </c>
      <c r="N245" s="12" t="s">
        <v>51</v>
      </c>
      <c r="O245" s="22" t="s">
        <v>51</v>
      </c>
      <c r="P245" s="22" t="s">
        <v>14</v>
      </c>
      <c r="Q245" s="12" t="s">
        <v>52</v>
      </c>
      <c r="R245" s="12" t="s">
        <v>53</v>
      </c>
      <c r="S245" s="4"/>
    </row>
    <row r="246" spans="1:26" x14ac:dyDescent="0.25">
      <c r="A246" s="12">
        <v>1</v>
      </c>
      <c r="B246" s="14">
        <v>62.5</v>
      </c>
      <c r="C246" s="14">
        <v>41</v>
      </c>
      <c r="D246" s="14">
        <f t="shared" ref="D246:D276" si="65">+B246-C246</f>
        <v>21.5</v>
      </c>
      <c r="E246" s="16">
        <v>98</v>
      </c>
      <c r="F246" s="17">
        <v>49.427999999999997</v>
      </c>
      <c r="G246" s="14">
        <v>62.3</v>
      </c>
      <c r="H246" s="14">
        <v>42</v>
      </c>
      <c r="I246" s="14">
        <f t="shared" ref="I246:I276" si="66">+G246-H246</f>
        <v>20.299999999999997</v>
      </c>
      <c r="J246" s="16">
        <v>33</v>
      </c>
      <c r="K246" s="14">
        <v>60.6</v>
      </c>
      <c r="L246" s="14">
        <v>42.1</v>
      </c>
      <c r="M246" s="14">
        <f t="shared" ref="M246:M276" si="67">+K246-L246</f>
        <v>18.5</v>
      </c>
      <c r="N246" s="16">
        <v>145</v>
      </c>
      <c r="O246" s="16">
        <f t="shared" ref="O246:O276" si="68">E246+F246+J246+N246</f>
        <v>325.428</v>
      </c>
      <c r="P246" s="14">
        <v>62.2</v>
      </c>
      <c r="Q246" s="13">
        <f>VLOOKUP(P246,'Ratio 1'!A1:B458,2)</f>
        <v>23</v>
      </c>
      <c r="R246" s="13">
        <f t="shared" ref="R246:R276" si="69">N246/O246*100</f>
        <v>44.556706859889132</v>
      </c>
      <c r="S246" s="4"/>
      <c r="T246" s="2">
        <f t="shared" ref="T246:T276" si="70">I246+(0.5*0.018*E246)+(0.04*E246)</f>
        <v>25.101999999999997</v>
      </c>
      <c r="Z246" s="152">
        <v>43647</v>
      </c>
    </row>
    <row r="247" spans="1:26" x14ac:dyDescent="0.25">
      <c r="A247" s="12">
        <f t="shared" ref="A247:A276" si="71">SUM(A246+1)</f>
        <v>2</v>
      </c>
      <c r="B247" s="14">
        <v>62.5</v>
      </c>
      <c r="C247" s="14">
        <v>41.2</v>
      </c>
      <c r="D247" s="14">
        <f t="shared" si="65"/>
        <v>21.299999999999997</v>
      </c>
      <c r="E247" s="16">
        <v>99</v>
      </c>
      <c r="F247" s="17">
        <v>49.427999999999997</v>
      </c>
      <c r="G247" s="14">
        <v>62.4</v>
      </c>
      <c r="H247" s="14">
        <v>42.3</v>
      </c>
      <c r="I247" s="14">
        <f t="shared" si="66"/>
        <v>20.100000000000001</v>
      </c>
      <c r="J247" s="16">
        <v>33</v>
      </c>
      <c r="K247" s="14">
        <v>60.4</v>
      </c>
      <c r="L247" s="14">
        <v>42.4</v>
      </c>
      <c r="M247" s="14">
        <f t="shared" si="67"/>
        <v>18</v>
      </c>
      <c r="N247" s="16">
        <v>153</v>
      </c>
      <c r="O247" s="16">
        <f t="shared" si="68"/>
        <v>334.428</v>
      </c>
      <c r="P247" s="14">
        <v>62.3</v>
      </c>
      <c r="Q247" s="13">
        <f>VLOOKUP(P247,'Ratio 1'!A2:B459,2)</f>
        <v>23</v>
      </c>
      <c r="R247" s="13">
        <f t="shared" si="69"/>
        <v>45.749757795399908</v>
      </c>
      <c r="S247" s="4"/>
      <c r="T247" s="2">
        <f t="shared" si="70"/>
        <v>24.951000000000001</v>
      </c>
      <c r="Z247" s="152">
        <f>Z246+1</f>
        <v>43648</v>
      </c>
    </row>
    <row r="248" spans="1:26" x14ac:dyDescent="0.25">
      <c r="A248" s="12">
        <f t="shared" si="71"/>
        <v>3</v>
      </c>
      <c r="B248" s="14">
        <v>62.5</v>
      </c>
      <c r="C248" s="14">
        <v>41.4</v>
      </c>
      <c r="D248" s="14">
        <f t="shared" si="65"/>
        <v>21.1</v>
      </c>
      <c r="E248" s="16">
        <v>117</v>
      </c>
      <c r="F248" s="17">
        <v>49.427999999999997</v>
      </c>
      <c r="G248" s="14">
        <v>62.4</v>
      </c>
      <c r="H248" s="14">
        <v>42.5</v>
      </c>
      <c r="I248" s="14">
        <f t="shared" si="66"/>
        <v>19.899999999999999</v>
      </c>
      <c r="J248" s="16">
        <v>33</v>
      </c>
      <c r="K248" s="14">
        <v>60.6</v>
      </c>
      <c r="L248" s="14">
        <v>42.5</v>
      </c>
      <c r="M248" s="14">
        <f t="shared" si="67"/>
        <v>18.100000000000001</v>
      </c>
      <c r="N248" s="16">
        <v>143</v>
      </c>
      <c r="O248" s="16">
        <f t="shared" si="68"/>
        <v>342.428</v>
      </c>
      <c r="P248" s="14">
        <v>62.3</v>
      </c>
      <c r="Q248" s="13">
        <f>VLOOKUP(P248,'Ratio 1'!A3:B460,2)</f>
        <v>23</v>
      </c>
      <c r="R248" s="13">
        <f t="shared" si="69"/>
        <v>41.760603688950667</v>
      </c>
      <c r="S248" s="4"/>
      <c r="T248" s="2">
        <f t="shared" si="70"/>
        <v>25.632999999999999</v>
      </c>
      <c r="Z248" s="152">
        <f t="shared" ref="Z248:Z276" si="72">Z247+1</f>
        <v>43649</v>
      </c>
    </row>
    <row r="249" spans="1:26" x14ac:dyDescent="0.25">
      <c r="A249" s="12">
        <f t="shared" si="71"/>
        <v>4</v>
      </c>
      <c r="B249" s="14">
        <v>62.5</v>
      </c>
      <c r="C249" s="14">
        <v>41.5</v>
      </c>
      <c r="D249" s="14">
        <f t="shared" si="65"/>
        <v>21</v>
      </c>
      <c r="E249" s="16">
        <v>119</v>
      </c>
      <c r="F249" s="17">
        <v>50.152999999999999</v>
      </c>
      <c r="G249" s="14">
        <v>62.5</v>
      </c>
      <c r="H249" s="14">
        <v>42.6</v>
      </c>
      <c r="I249" s="14">
        <f t="shared" si="66"/>
        <v>19.899999999999999</v>
      </c>
      <c r="J249" s="16">
        <v>33</v>
      </c>
      <c r="K249" s="14">
        <v>60.7</v>
      </c>
      <c r="L249" s="14">
        <v>42.6</v>
      </c>
      <c r="M249" s="14">
        <f t="shared" si="67"/>
        <v>18.100000000000001</v>
      </c>
      <c r="N249" s="16">
        <v>143</v>
      </c>
      <c r="O249" s="16">
        <f t="shared" si="68"/>
        <v>345.15300000000002</v>
      </c>
      <c r="P249" s="14">
        <v>62.4</v>
      </c>
      <c r="Q249" s="13">
        <f>VLOOKUP(P249,'Ratio 1'!A4:B461,2)</f>
        <v>23</v>
      </c>
      <c r="R249" s="13">
        <f t="shared" si="69"/>
        <v>41.430901658105249</v>
      </c>
      <c r="S249" s="4"/>
      <c r="T249" s="2">
        <f t="shared" si="70"/>
        <v>25.731000000000002</v>
      </c>
      <c r="Z249" s="152">
        <f t="shared" si="72"/>
        <v>43650</v>
      </c>
    </row>
    <row r="250" spans="1:26" x14ac:dyDescent="0.25">
      <c r="A250" s="12">
        <f t="shared" si="71"/>
        <v>5</v>
      </c>
      <c r="B250" s="14">
        <v>62.4</v>
      </c>
      <c r="C250" s="14">
        <v>41.5</v>
      </c>
      <c r="D250" s="14">
        <f t="shared" si="65"/>
        <v>20.9</v>
      </c>
      <c r="E250" s="16">
        <v>132</v>
      </c>
      <c r="F250" s="17">
        <v>50.881999999999998</v>
      </c>
      <c r="G250" s="14">
        <v>62.4</v>
      </c>
      <c r="H250" s="14">
        <v>42.6</v>
      </c>
      <c r="I250" s="14">
        <f t="shared" si="66"/>
        <v>19.799999999999997</v>
      </c>
      <c r="J250" s="16">
        <v>33</v>
      </c>
      <c r="K250" s="14">
        <v>60.9</v>
      </c>
      <c r="L250" s="14">
        <v>42.6</v>
      </c>
      <c r="M250" s="14">
        <f t="shared" si="67"/>
        <v>18.299999999999997</v>
      </c>
      <c r="N250" s="16">
        <v>133</v>
      </c>
      <c r="O250" s="16">
        <f t="shared" si="68"/>
        <v>348.88200000000001</v>
      </c>
      <c r="P250" s="14">
        <v>62.4</v>
      </c>
      <c r="Q250" s="13">
        <f>VLOOKUP(P250,'Ratio 1'!A5:B462,2)</f>
        <v>23</v>
      </c>
      <c r="R250" s="13">
        <f t="shared" si="69"/>
        <v>38.121771831163542</v>
      </c>
      <c r="S250" s="4"/>
      <c r="T250" s="2">
        <f t="shared" si="70"/>
        <v>26.267999999999997</v>
      </c>
      <c r="Z250" s="152">
        <f t="shared" si="72"/>
        <v>43651</v>
      </c>
    </row>
    <row r="251" spans="1:26" x14ac:dyDescent="0.25">
      <c r="A251" s="12">
        <f t="shared" si="71"/>
        <v>6</v>
      </c>
      <c r="B251" s="14">
        <v>62.4</v>
      </c>
      <c r="C251" s="14">
        <v>41.5</v>
      </c>
      <c r="D251" s="14">
        <f t="shared" si="65"/>
        <v>20.9</v>
      </c>
      <c r="E251" s="16">
        <v>132</v>
      </c>
      <c r="F251" s="17">
        <v>50.881999999999998</v>
      </c>
      <c r="G251" s="14">
        <v>62.5</v>
      </c>
      <c r="H251" s="14">
        <v>42.6</v>
      </c>
      <c r="I251" s="14">
        <f t="shared" si="66"/>
        <v>19.899999999999999</v>
      </c>
      <c r="J251" s="16">
        <v>33</v>
      </c>
      <c r="K251" s="14">
        <v>60.9</v>
      </c>
      <c r="L251" s="14">
        <v>42.6</v>
      </c>
      <c r="M251" s="14">
        <f t="shared" si="67"/>
        <v>18.299999999999997</v>
      </c>
      <c r="N251" s="16">
        <v>136</v>
      </c>
      <c r="O251" s="16">
        <f t="shared" si="68"/>
        <v>351.88200000000001</v>
      </c>
      <c r="P251" s="14">
        <v>62.4</v>
      </c>
      <c r="Q251" s="13">
        <f>VLOOKUP(P251,'Ratio 1'!A6:B463,2)</f>
        <v>23</v>
      </c>
      <c r="R251" s="13">
        <f t="shared" si="69"/>
        <v>38.649319942480723</v>
      </c>
      <c r="S251" s="4"/>
      <c r="T251" s="2">
        <f t="shared" si="70"/>
        <v>26.367999999999999</v>
      </c>
      <c r="Z251" s="152">
        <f t="shared" si="72"/>
        <v>43652</v>
      </c>
    </row>
    <row r="252" spans="1:26" x14ac:dyDescent="0.25">
      <c r="A252" s="12">
        <f t="shared" si="71"/>
        <v>7</v>
      </c>
      <c r="B252" s="14">
        <v>62.5</v>
      </c>
      <c r="C252" s="14">
        <v>41.4</v>
      </c>
      <c r="D252" s="14">
        <f t="shared" si="65"/>
        <v>21.1</v>
      </c>
      <c r="E252" s="16">
        <v>133</v>
      </c>
      <c r="F252" s="17">
        <v>50.881999999999998</v>
      </c>
      <c r="G252" s="14">
        <v>62.4</v>
      </c>
      <c r="H252" s="14">
        <v>42.5</v>
      </c>
      <c r="I252" s="14">
        <f t="shared" si="66"/>
        <v>19.899999999999999</v>
      </c>
      <c r="J252" s="16">
        <v>33</v>
      </c>
      <c r="K252" s="14">
        <v>60.9</v>
      </c>
      <c r="L252" s="14">
        <v>42.6</v>
      </c>
      <c r="M252" s="14">
        <f t="shared" si="67"/>
        <v>18.299999999999997</v>
      </c>
      <c r="N252" s="16">
        <v>135</v>
      </c>
      <c r="O252" s="16">
        <f t="shared" si="68"/>
        <v>351.88200000000001</v>
      </c>
      <c r="P252" s="14">
        <v>62.3</v>
      </c>
      <c r="Q252" s="13">
        <f>VLOOKUP(P252,'Ratio 1'!A7:B464,2)</f>
        <v>23</v>
      </c>
      <c r="R252" s="13">
        <f t="shared" si="69"/>
        <v>38.365133766433061</v>
      </c>
      <c r="S252" s="4"/>
      <c r="T252" s="2">
        <f t="shared" si="70"/>
        <v>26.416999999999998</v>
      </c>
      <c r="Z252" s="152">
        <f t="shared" si="72"/>
        <v>43653</v>
      </c>
    </row>
    <row r="253" spans="1:26" x14ac:dyDescent="0.25">
      <c r="A253" s="12">
        <f t="shared" si="71"/>
        <v>8</v>
      </c>
      <c r="B253" s="14">
        <v>62.5</v>
      </c>
      <c r="C253" s="14">
        <v>41.3</v>
      </c>
      <c r="D253" s="14">
        <f t="shared" si="65"/>
        <v>21.200000000000003</v>
      </c>
      <c r="E253" s="16">
        <v>133</v>
      </c>
      <c r="F253" s="17">
        <v>50.853000000000002</v>
      </c>
      <c r="G253" s="14">
        <v>62.5</v>
      </c>
      <c r="H253" s="14">
        <v>42.4</v>
      </c>
      <c r="I253" s="14">
        <f t="shared" si="66"/>
        <v>20.100000000000001</v>
      </c>
      <c r="J253" s="16">
        <v>33</v>
      </c>
      <c r="K253" s="14">
        <v>60.9</v>
      </c>
      <c r="L253" s="14">
        <v>42.5</v>
      </c>
      <c r="M253" s="14">
        <f t="shared" si="67"/>
        <v>18.399999999999999</v>
      </c>
      <c r="N253" s="16">
        <v>135</v>
      </c>
      <c r="O253" s="16">
        <f>E253+F253+J253+N253</f>
        <v>351.85300000000001</v>
      </c>
      <c r="P253" s="14">
        <v>62.3</v>
      </c>
      <c r="Q253" s="13">
        <f>VLOOKUP(P253,'Ratio 1'!A8:B465,2)</f>
        <v>23</v>
      </c>
      <c r="R253" s="13">
        <f t="shared" si="69"/>
        <v>38.368295850824062</v>
      </c>
      <c r="S253" s="4"/>
      <c r="T253" s="2">
        <f t="shared" si="70"/>
        <v>26.617000000000001</v>
      </c>
      <c r="Z253" s="152">
        <f t="shared" si="72"/>
        <v>43654</v>
      </c>
    </row>
    <row r="254" spans="1:26" x14ac:dyDescent="0.25">
      <c r="A254" s="12">
        <f t="shared" si="71"/>
        <v>9</v>
      </c>
      <c r="B254" s="14">
        <v>62.5</v>
      </c>
      <c r="C254" s="14">
        <v>41.3</v>
      </c>
      <c r="D254" s="14">
        <f t="shared" si="65"/>
        <v>21.200000000000003</v>
      </c>
      <c r="E254" s="16">
        <v>132</v>
      </c>
      <c r="F254" s="17">
        <v>50.735999999999997</v>
      </c>
      <c r="G254" s="14">
        <v>62.5</v>
      </c>
      <c r="H254" s="14">
        <v>42.4</v>
      </c>
      <c r="I254" s="14">
        <f t="shared" si="66"/>
        <v>20.100000000000001</v>
      </c>
      <c r="J254" s="16">
        <v>33</v>
      </c>
      <c r="K254" s="14">
        <v>60.9</v>
      </c>
      <c r="L254" s="14">
        <v>42.5</v>
      </c>
      <c r="M254" s="14">
        <f t="shared" si="67"/>
        <v>18.399999999999999</v>
      </c>
      <c r="N254" s="16">
        <v>141</v>
      </c>
      <c r="O254" s="16">
        <f>E254+F254+J254+N254</f>
        <v>356.73599999999999</v>
      </c>
      <c r="P254" s="14">
        <v>62.4</v>
      </c>
      <c r="Q254" s="13">
        <f>VLOOKUP(P254,'Ratio 1'!A9:B466,2)</f>
        <v>23</v>
      </c>
      <c r="R254" s="13">
        <f t="shared" si="69"/>
        <v>39.525026910656621</v>
      </c>
      <c r="S254" s="4"/>
      <c r="T254" s="2">
        <f t="shared" si="70"/>
        <v>26.568000000000001</v>
      </c>
      <c r="Z254" s="152">
        <f t="shared" si="72"/>
        <v>43655</v>
      </c>
    </row>
    <row r="255" spans="1:26" x14ac:dyDescent="0.25">
      <c r="A255" s="12">
        <f t="shared" si="71"/>
        <v>10</v>
      </c>
      <c r="B255" s="14">
        <v>62.4</v>
      </c>
      <c r="C255" s="14">
        <v>41.3</v>
      </c>
      <c r="D255" s="14">
        <f t="shared" si="65"/>
        <v>21.1</v>
      </c>
      <c r="E255" s="16">
        <v>132</v>
      </c>
      <c r="F255" s="17">
        <v>50.881999999999998</v>
      </c>
      <c r="G255" s="14">
        <v>62.5</v>
      </c>
      <c r="H255" s="14">
        <v>42.5</v>
      </c>
      <c r="I255" s="14">
        <f t="shared" si="66"/>
        <v>20</v>
      </c>
      <c r="J255" s="16">
        <v>33</v>
      </c>
      <c r="K255" s="14">
        <v>60.7</v>
      </c>
      <c r="L255" s="14">
        <v>42.5</v>
      </c>
      <c r="M255" s="14">
        <f t="shared" si="67"/>
        <v>18.200000000000003</v>
      </c>
      <c r="N255" s="16">
        <v>147</v>
      </c>
      <c r="O255" s="16">
        <f t="shared" si="68"/>
        <v>362.88200000000001</v>
      </c>
      <c r="P255" s="14">
        <v>62.4</v>
      </c>
      <c r="Q255" s="13">
        <f>VLOOKUP(P255,'Ratio 1'!A10:B467,2)</f>
        <v>23</v>
      </c>
      <c r="R255" s="13">
        <f t="shared" si="69"/>
        <v>40.509035995171985</v>
      </c>
      <c r="S255" s="4"/>
      <c r="T255" s="2">
        <f t="shared" si="70"/>
        <v>26.468</v>
      </c>
      <c r="Z255" s="152">
        <f t="shared" si="72"/>
        <v>43656</v>
      </c>
    </row>
    <row r="256" spans="1:26" x14ac:dyDescent="0.25">
      <c r="A256" s="12">
        <f t="shared" si="71"/>
        <v>11</v>
      </c>
      <c r="B256" s="14">
        <v>62.4</v>
      </c>
      <c r="C256" s="14">
        <v>41.3</v>
      </c>
      <c r="D256" s="14">
        <f t="shared" si="65"/>
        <v>21.1</v>
      </c>
      <c r="E256" s="16">
        <v>132</v>
      </c>
      <c r="F256" s="17">
        <v>50.152999999999999</v>
      </c>
      <c r="G256" s="14">
        <v>62.5</v>
      </c>
      <c r="H256" s="14">
        <v>42.5</v>
      </c>
      <c r="I256" s="14">
        <f t="shared" si="66"/>
        <v>20</v>
      </c>
      <c r="J256" s="16">
        <v>152</v>
      </c>
      <c r="K256" s="14">
        <v>61.6</v>
      </c>
      <c r="L256" s="14">
        <v>42.5</v>
      </c>
      <c r="M256" s="14">
        <f t="shared" si="67"/>
        <v>19.100000000000001</v>
      </c>
      <c r="N256" s="16">
        <v>33</v>
      </c>
      <c r="O256" s="16">
        <f t="shared" si="68"/>
        <v>367.15300000000002</v>
      </c>
      <c r="P256" s="14">
        <v>62.5</v>
      </c>
      <c r="Q256" s="13">
        <f>VLOOKUP(P256,'Ratio 1'!A11:B468,2)</f>
        <v>23</v>
      </c>
      <c r="R256" s="13">
        <f t="shared" si="69"/>
        <v>8.9880785394644747</v>
      </c>
      <c r="S256" s="4"/>
      <c r="T256" s="2">
        <f t="shared" si="70"/>
        <v>26.468</v>
      </c>
      <c r="Z256" s="152">
        <f t="shared" si="72"/>
        <v>43657</v>
      </c>
    </row>
    <row r="257" spans="1:26" x14ac:dyDescent="0.25">
      <c r="A257" s="12">
        <f t="shared" si="71"/>
        <v>12</v>
      </c>
      <c r="B257" s="14">
        <v>62.7</v>
      </c>
      <c r="C257" s="14">
        <v>41.4</v>
      </c>
      <c r="D257" s="14">
        <f t="shared" si="65"/>
        <v>21.300000000000004</v>
      </c>
      <c r="E257" s="16">
        <v>76</v>
      </c>
      <c r="F257" s="17">
        <v>50.152999999999999</v>
      </c>
      <c r="G257" s="14">
        <v>62.4</v>
      </c>
      <c r="H257" s="14">
        <v>42.6</v>
      </c>
      <c r="I257" s="14">
        <f t="shared" si="66"/>
        <v>19.799999999999997</v>
      </c>
      <c r="J257" s="16">
        <v>151</v>
      </c>
      <c r="K257" s="14">
        <v>61.3</v>
      </c>
      <c r="L257" s="14">
        <v>42.7</v>
      </c>
      <c r="M257" s="14">
        <f t="shared" si="67"/>
        <v>18.599999999999994</v>
      </c>
      <c r="N257" s="16">
        <v>91</v>
      </c>
      <c r="O257" s="16">
        <f t="shared" si="68"/>
        <v>368.15300000000002</v>
      </c>
      <c r="P257" s="14">
        <v>62.5</v>
      </c>
      <c r="Q257" s="13">
        <f>VLOOKUP(P257,'Ratio 1'!A12:B469,2)</f>
        <v>23</v>
      </c>
      <c r="R257" s="13">
        <f t="shared" si="69"/>
        <v>24.717984099002315</v>
      </c>
      <c r="S257" s="4"/>
      <c r="T257" s="2">
        <f t="shared" si="70"/>
        <v>23.523999999999997</v>
      </c>
      <c r="Z257" s="152">
        <f t="shared" si="72"/>
        <v>43658</v>
      </c>
    </row>
    <row r="258" spans="1:26" x14ac:dyDescent="0.25">
      <c r="A258" s="12">
        <f t="shared" si="71"/>
        <v>13</v>
      </c>
      <c r="B258" s="14">
        <v>62.4</v>
      </c>
      <c r="C258" s="14">
        <v>41.2</v>
      </c>
      <c r="D258" s="14">
        <f t="shared" si="65"/>
        <v>21.199999999999996</v>
      </c>
      <c r="E258" s="16">
        <v>129</v>
      </c>
      <c r="F258" s="17">
        <v>50.152999999999999</v>
      </c>
      <c r="G258" s="14">
        <v>62.3</v>
      </c>
      <c r="H258" s="14">
        <v>42.7</v>
      </c>
      <c r="I258" s="14">
        <f t="shared" si="66"/>
        <v>19.599999999999994</v>
      </c>
      <c r="J258" s="16">
        <v>150</v>
      </c>
      <c r="K258" s="14">
        <v>61.5</v>
      </c>
      <c r="L258" s="14">
        <v>42.6</v>
      </c>
      <c r="M258" s="14">
        <f t="shared" si="67"/>
        <v>18.899999999999999</v>
      </c>
      <c r="N258" s="16">
        <v>45</v>
      </c>
      <c r="O258" s="16">
        <f t="shared" si="68"/>
        <v>374.15300000000002</v>
      </c>
      <c r="P258" s="14">
        <v>62.4</v>
      </c>
      <c r="Q258" s="13">
        <f>VLOOKUP(P258,'Ratio 1'!A13:B470,2)</f>
        <v>23</v>
      </c>
      <c r="R258" s="13">
        <f t="shared" si="69"/>
        <v>12.027165357487444</v>
      </c>
      <c r="S258" s="4"/>
      <c r="T258" s="2">
        <f t="shared" si="70"/>
        <v>25.920999999999996</v>
      </c>
      <c r="Z258" s="152">
        <f t="shared" si="72"/>
        <v>43659</v>
      </c>
    </row>
    <row r="259" spans="1:26" x14ac:dyDescent="0.25">
      <c r="A259" s="12">
        <f t="shared" si="71"/>
        <v>14</v>
      </c>
      <c r="B259" s="14">
        <v>62.4</v>
      </c>
      <c r="C259" s="14">
        <v>41.4</v>
      </c>
      <c r="D259" s="14">
        <f t="shared" si="65"/>
        <v>21</v>
      </c>
      <c r="E259" s="16">
        <v>130</v>
      </c>
      <c r="F259" s="17">
        <v>50.152999999999999</v>
      </c>
      <c r="G259" s="14">
        <v>62.4</v>
      </c>
      <c r="H259" s="14">
        <v>42.7</v>
      </c>
      <c r="I259" s="14">
        <f t="shared" si="66"/>
        <v>19.699999999999996</v>
      </c>
      <c r="J259" s="16">
        <v>150</v>
      </c>
      <c r="K259" s="14">
        <v>61.6</v>
      </c>
      <c r="L259" s="14">
        <v>42.6</v>
      </c>
      <c r="M259" s="14">
        <f t="shared" si="67"/>
        <v>19</v>
      </c>
      <c r="N259" s="16">
        <v>45</v>
      </c>
      <c r="O259" s="16">
        <f t="shared" si="68"/>
        <v>375.15300000000002</v>
      </c>
      <c r="P259" s="14">
        <v>62.5</v>
      </c>
      <c r="Q259" s="13">
        <f>VLOOKUP(P259,'Ratio 1'!A14:B471,2)</f>
        <v>23</v>
      </c>
      <c r="R259" s="13">
        <f t="shared" si="69"/>
        <v>11.995105996753324</v>
      </c>
      <c r="S259" s="4"/>
      <c r="T259" s="2">
        <f t="shared" si="70"/>
        <v>26.069999999999997</v>
      </c>
      <c r="Z259" s="152">
        <f t="shared" si="72"/>
        <v>43660</v>
      </c>
    </row>
    <row r="260" spans="1:26" x14ac:dyDescent="0.25">
      <c r="A260" s="12">
        <f t="shared" si="71"/>
        <v>15</v>
      </c>
      <c r="B260" s="14">
        <v>62.6</v>
      </c>
      <c r="C260" s="14">
        <v>41.5</v>
      </c>
      <c r="D260" s="14">
        <f t="shared" si="65"/>
        <v>21.1</v>
      </c>
      <c r="E260" s="16">
        <v>110</v>
      </c>
      <c r="F260" s="17">
        <v>50.881999999999998</v>
      </c>
      <c r="G260" s="14">
        <v>62.6</v>
      </c>
      <c r="H260" s="14">
        <v>43.2</v>
      </c>
      <c r="I260" s="14">
        <f t="shared" si="66"/>
        <v>19.399999999999999</v>
      </c>
      <c r="J260" s="16">
        <v>149</v>
      </c>
      <c r="K260" s="14">
        <v>61.7</v>
      </c>
      <c r="L260" s="14">
        <v>43</v>
      </c>
      <c r="M260" s="14">
        <f t="shared" si="67"/>
        <v>18.700000000000003</v>
      </c>
      <c r="N260" s="16">
        <v>67</v>
      </c>
      <c r="O260" s="16">
        <f t="shared" si="68"/>
        <v>376.88200000000001</v>
      </c>
      <c r="P260" s="14">
        <v>62.7</v>
      </c>
      <c r="Q260" s="13">
        <f>VLOOKUP(P260,'Ratio 1'!A15:B472,2)</f>
        <v>23</v>
      </c>
      <c r="R260" s="13">
        <f t="shared" si="69"/>
        <v>17.777447583063132</v>
      </c>
      <c r="S260" s="4"/>
      <c r="T260" s="2">
        <f t="shared" si="70"/>
        <v>24.79</v>
      </c>
      <c r="Z260" s="152">
        <f t="shared" si="72"/>
        <v>43661</v>
      </c>
    </row>
    <row r="261" spans="1:26" x14ac:dyDescent="0.25">
      <c r="A261" s="12">
        <f t="shared" si="71"/>
        <v>16</v>
      </c>
      <c r="B261" s="14">
        <v>62.8</v>
      </c>
      <c r="C261" s="14">
        <v>41.4</v>
      </c>
      <c r="D261" s="14">
        <f t="shared" si="65"/>
        <v>21.4</v>
      </c>
      <c r="E261" s="16">
        <v>110</v>
      </c>
      <c r="F261" s="17">
        <v>51.613999999999997</v>
      </c>
      <c r="G261" s="14">
        <v>62.6</v>
      </c>
      <c r="H261" s="14">
        <v>42.8</v>
      </c>
      <c r="I261" s="14">
        <f t="shared" si="66"/>
        <v>19.800000000000004</v>
      </c>
      <c r="J261" s="16">
        <v>151</v>
      </c>
      <c r="K261" s="14">
        <v>61.8</v>
      </c>
      <c r="L261" s="14">
        <v>42.7</v>
      </c>
      <c r="M261" s="14">
        <f t="shared" si="67"/>
        <v>19.099999999999994</v>
      </c>
      <c r="N261" s="16">
        <v>53</v>
      </c>
      <c r="O261" s="16">
        <f t="shared" si="68"/>
        <v>365.61400000000003</v>
      </c>
      <c r="P261" s="14">
        <v>62.7</v>
      </c>
      <c r="Q261" s="13">
        <f>VLOOKUP(P261,'Ratio 1'!A16:B473,2)</f>
        <v>23</v>
      </c>
      <c r="R261" s="13">
        <f t="shared" si="69"/>
        <v>14.496162619593338</v>
      </c>
      <c r="S261" s="4"/>
      <c r="T261" s="2">
        <f t="shared" si="70"/>
        <v>25.190000000000005</v>
      </c>
      <c r="Z261" s="152">
        <f t="shared" si="72"/>
        <v>43662</v>
      </c>
    </row>
    <row r="262" spans="1:26" x14ac:dyDescent="0.25">
      <c r="A262" s="12">
        <f t="shared" si="71"/>
        <v>17</v>
      </c>
      <c r="B262" s="14">
        <v>62.6</v>
      </c>
      <c r="C262" s="14">
        <v>40.9</v>
      </c>
      <c r="D262" s="14">
        <f t="shared" si="65"/>
        <v>21.700000000000003</v>
      </c>
      <c r="E262" s="16">
        <v>111</v>
      </c>
      <c r="F262" s="17">
        <v>51.613999999999997</v>
      </c>
      <c r="G262" s="14">
        <v>62.5</v>
      </c>
      <c r="H262" s="14">
        <v>42.1</v>
      </c>
      <c r="I262" s="14">
        <f t="shared" si="66"/>
        <v>20.399999999999999</v>
      </c>
      <c r="J262" s="16">
        <v>33</v>
      </c>
      <c r="K262" s="14">
        <v>60.5</v>
      </c>
      <c r="L262" s="14">
        <v>42.2</v>
      </c>
      <c r="M262" s="14">
        <f t="shared" si="67"/>
        <v>18.299999999999997</v>
      </c>
      <c r="N262" s="16">
        <v>168</v>
      </c>
      <c r="O262" s="16">
        <f t="shared" si="68"/>
        <v>363.61400000000003</v>
      </c>
      <c r="P262" s="14">
        <v>62.4</v>
      </c>
      <c r="Q262" s="13">
        <f>VLOOKUP(P262,'Ratio 1'!A17:B474,2)</f>
        <v>23</v>
      </c>
      <c r="R262" s="13">
        <f t="shared" si="69"/>
        <v>46.202841474750691</v>
      </c>
      <c r="S262" s="4"/>
      <c r="T262" s="2">
        <f t="shared" si="70"/>
        <v>25.838999999999999</v>
      </c>
      <c r="Z262" s="152">
        <f t="shared" si="72"/>
        <v>43663</v>
      </c>
    </row>
    <row r="263" spans="1:26" x14ac:dyDescent="0.25">
      <c r="A263" s="12">
        <f t="shared" si="71"/>
        <v>18</v>
      </c>
      <c r="B263" s="14">
        <v>62</v>
      </c>
      <c r="C263" s="14">
        <v>41</v>
      </c>
      <c r="D263" s="14">
        <f t="shared" si="65"/>
        <v>21</v>
      </c>
      <c r="E263" s="16">
        <v>130</v>
      </c>
      <c r="F263" s="17">
        <v>47.988</v>
      </c>
      <c r="G263" s="14">
        <v>62</v>
      </c>
      <c r="H263" s="14">
        <v>42.3</v>
      </c>
      <c r="I263" s="14">
        <f t="shared" si="66"/>
        <v>19.700000000000003</v>
      </c>
      <c r="J263" s="16">
        <v>32</v>
      </c>
      <c r="K263" s="14">
        <v>60</v>
      </c>
      <c r="L263" s="14">
        <v>42.4</v>
      </c>
      <c r="M263" s="14">
        <f t="shared" si="67"/>
        <v>17.600000000000001</v>
      </c>
      <c r="N263" s="16">
        <v>168</v>
      </c>
      <c r="O263" s="16">
        <f t="shared" si="68"/>
        <v>377.988</v>
      </c>
      <c r="P263" s="14">
        <v>62</v>
      </c>
      <c r="Q263" s="13">
        <f>VLOOKUP(P263,'Ratio 1'!A18:B475,2)</f>
        <v>23</v>
      </c>
      <c r="R263" s="13">
        <f t="shared" si="69"/>
        <v>44.445855423981712</v>
      </c>
      <c r="S263" s="4"/>
      <c r="T263" s="2">
        <f t="shared" si="70"/>
        <v>26.070000000000004</v>
      </c>
      <c r="Z263" s="152">
        <f t="shared" si="72"/>
        <v>43664</v>
      </c>
    </row>
    <row r="264" spans="1:26" x14ac:dyDescent="0.25">
      <c r="A264" s="12">
        <f t="shared" si="71"/>
        <v>19</v>
      </c>
      <c r="B264" s="14">
        <v>61.7</v>
      </c>
      <c r="C264" s="14">
        <v>40.6</v>
      </c>
      <c r="D264" s="14">
        <f t="shared" si="65"/>
        <v>21.1</v>
      </c>
      <c r="E264" s="16">
        <v>133</v>
      </c>
      <c r="F264" s="17">
        <v>45.853999999999999</v>
      </c>
      <c r="G264" s="14">
        <v>61.8</v>
      </c>
      <c r="H264" s="14">
        <v>41.8</v>
      </c>
      <c r="I264" s="14">
        <f t="shared" si="66"/>
        <v>20</v>
      </c>
      <c r="J264" s="16">
        <v>33</v>
      </c>
      <c r="K264" s="14">
        <v>59.6</v>
      </c>
      <c r="L264" s="14">
        <v>42.3</v>
      </c>
      <c r="M264" s="14">
        <f t="shared" si="67"/>
        <v>17.300000000000004</v>
      </c>
      <c r="N264" s="16">
        <v>159</v>
      </c>
      <c r="O264" s="16">
        <f t="shared" si="68"/>
        <v>370.85399999999998</v>
      </c>
      <c r="P264" s="14">
        <v>61.6</v>
      </c>
      <c r="Q264" s="13">
        <f>VLOOKUP(P264,'Ratio 1'!A19:B476,2)</f>
        <v>23</v>
      </c>
      <c r="R264" s="13">
        <f t="shared" si="69"/>
        <v>42.874015111067969</v>
      </c>
      <c r="S264" s="4"/>
      <c r="T264" s="2">
        <f t="shared" si="70"/>
        <v>26.516999999999999</v>
      </c>
      <c r="Z264" s="152">
        <f t="shared" si="72"/>
        <v>43665</v>
      </c>
    </row>
    <row r="265" spans="1:26" x14ac:dyDescent="0.25">
      <c r="A265" s="12">
        <f t="shared" si="71"/>
        <v>20</v>
      </c>
      <c r="B265" s="14">
        <v>61.2</v>
      </c>
      <c r="C265" s="14">
        <v>40.4</v>
      </c>
      <c r="D265" s="14">
        <f t="shared" si="65"/>
        <v>20.800000000000004</v>
      </c>
      <c r="E265" s="16">
        <v>134</v>
      </c>
      <c r="F265" s="17">
        <v>42.369</v>
      </c>
      <c r="G265" s="14">
        <v>61.2</v>
      </c>
      <c r="H265" s="14">
        <v>41.5</v>
      </c>
      <c r="I265" s="14">
        <f t="shared" si="66"/>
        <v>19.700000000000003</v>
      </c>
      <c r="J265" s="16">
        <v>33</v>
      </c>
      <c r="K265" s="14">
        <v>59.1</v>
      </c>
      <c r="L265" s="14">
        <v>41.7</v>
      </c>
      <c r="M265" s="14">
        <f t="shared" si="67"/>
        <v>17.399999999999999</v>
      </c>
      <c r="N265" s="16">
        <v>162</v>
      </c>
      <c r="O265" s="16">
        <f t="shared" si="68"/>
        <v>371.36900000000003</v>
      </c>
      <c r="P265" s="14">
        <v>61.2</v>
      </c>
      <c r="Q265" s="13">
        <f>VLOOKUP(P265,'Ratio 1'!A20:B477,2)</f>
        <v>23</v>
      </c>
      <c r="R265" s="13">
        <f t="shared" si="69"/>
        <v>43.622380974179315</v>
      </c>
      <c r="S265" s="4"/>
      <c r="T265" s="2">
        <f t="shared" si="70"/>
        <v>26.266000000000002</v>
      </c>
      <c r="Z265" s="152">
        <f t="shared" si="72"/>
        <v>43666</v>
      </c>
    </row>
    <row r="266" spans="1:26" x14ac:dyDescent="0.25">
      <c r="A266" s="12">
        <f t="shared" si="71"/>
        <v>21</v>
      </c>
      <c r="B266" s="14">
        <v>60.9</v>
      </c>
      <c r="C266" s="14">
        <v>39.9</v>
      </c>
      <c r="D266" s="14">
        <f t="shared" si="65"/>
        <v>21</v>
      </c>
      <c r="E266" s="16">
        <v>134</v>
      </c>
      <c r="F266" s="17">
        <v>40.322000000000003</v>
      </c>
      <c r="G266" s="14">
        <v>61</v>
      </c>
      <c r="H266" s="14">
        <v>41</v>
      </c>
      <c r="I266" s="14">
        <f t="shared" si="66"/>
        <v>20</v>
      </c>
      <c r="J266" s="16">
        <v>33</v>
      </c>
      <c r="K266" s="14">
        <v>58.9</v>
      </c>
      <c r="L266" s="14">
        <v>41.1</v>
      </c>
      <c r="M266" s="14">
        <f t="shared" si="67"/>
        <v>17.799999999999997</v>
      </c>
      <c r="N266" s="16">
        <v>154</v>
      </c>
      <c r="O266" s="16">
        <f t="shared" si="68"/>
        <v>361.322</v>
      </c>
      <c r="P266" s="14">
        <v>60.8</v>
      </c>
      <c r="Q266" s="13">
        <f>VLOOKUP(P266,'Ratio 1'!A21:B478,2)</f>
        <v>23</v>
      </c>
      <c r="R266" s="13">
        <f t="shared" si="69"/>
        <v>42.621263028545172</v>
      </c>
      <c r="S266" s="4"/>
      <c r="T266" s="2">
        <f t="shared" si="70"/>
        <v>26.565999999999999</v>
      </c>
      <c r="Z266" s="152">
        <f t="shared" si="72"/>
        <v>43667</v>
      </c>
    </row>
    <row r="267" spans="1:26" x14ac:dyDescent="0.25">
      <c r="A267" s="12">
        <f t="shared" si="71"/>
        <v>22</v>
      </c>
      <c r="B267" s="14">
        <v>60.5</v>
      </c>
      <c r="C267" s="14">
        <v>39.700000000000003</v>
      </c>
      <c r="D267" s="14">
        <f t="shared" si="65"/>
        <v>20.799999999999997</v>
      </c>
      <c r="E267" s="16">
        <v>135</v>
      </c>
      <c r="F267" s="17">
        <v>37.645000000000003</v>
      </c>
      <c r="G267" s="14">
        <v>60.6</v>
      </c>
      <c r="H267" s="14">
        <v>40.9</v>
      </c>
      <c r="I267" s="14">
        <f t="shared" si="66"/>
        <v>19.700000000000003</v>
      </c>
      <c r="J267" s="16">
        <v>33</v>
      </c>
      <c r="K267" s="14">
        <v>58.6</v>
      </c>
      <c r="L267" s="14">
        <v>41</v>
      </c>
      <c r="M267" s="14">
        <f t="shared" si="67"/>
        <v>17.600000000000001</v>
      </c>
      <c r="N267" s="16">
        <v>150</v>
      </c>
      <c r="O267" s="16">
        <f t="shared" si="68"/>
        <v>355.64499999999998</v>
      </c>
      <c r="P267" s="14">
        <v>60.6</v>
      </c>
      <c r="Q267" s="13">
        <f>VLOOKUP(P267,'Ratio 1'!A22:B479,2)</f>
        <v>23</v>
      </c>
      <c r="R267" s="13">
        <f t="shared" si="69"/>
        <v>42.176889876140535</v>
      </c>
      <c r="S267" s="4"/>
      <c r="T267" s="2">
        <f t="shared" si="70"/>
        <v>26.315000000000005</v>
      </c>
      <c r="Z267" s="152">
        <f t="shared" si="72"/>
        <v>43668</v>
      </c>
    </row>
    <row r="268" spans="1:26" x14ac:dyDescent="0.25">
      <c r="A268" s="12">
        <f t="shared" si="71"/>
        <v>23</v>
      </c>
      <c r="B268" s="14">
        <v>60.1</v>
      </c>
      <c r="C268" s="14">
        <v>39.200000000000003</v>
      </c>
      <c r="D268" s="14">
        <f t="shared" si="65"/>
        <v>20.9</v>
      </c>
      <c r="E268" s="16">
        <v>135</v>
      </c>
      <c r="F268" s="17">
        <v>35.677</v>
      </c>
      <c r="G268" s="14">
        <v>60.3</v>
      </c>
      <c r="H268" s="14">
        <v>40.4</v>
      </c>
      <c r="I268" s="14">
        <f t="shared" si="66"/>
        <v>19.899999999999999</v>
      </c>
      <c r="J268" s="16">
        <v>33</v>
      </c>
      <c r="K268" s="14">
        <v>58.3</v>
      </c>
      <c r="L268" s="14">
        <v>40.5</v>
      </c>
      <c r="M268" s="14">
        <f t="shared" si="67"/>
        <v>17.799999999999997</v>
      </c>
      <c r="N268" s="16">
        <v>140</v>
      </c>
      <c r="O268" s="16">
        <f t="shared" si="68"/>
        <v>343.67700000000002</v>
      </c>
      <c r="P268" s="14">
        <v>60.2</v>
      </c>
      <c r="Q268" s="13">
        <f>VLOOKUP(P268,'Ratio 1'!A23:B480,2)</f>
        <v>23</v>
      </c>
      <c r="R268" s="13">
        <f t="shared" si="69"/>
        <v>40.735923556129741</v>
      </c>
      <c r="S268" s="4"/>
      <c r="T268" s="2">
        <f t="shared" si="70"/>
        <v>26.515000000000001</v>
      </c>
      <c r="Z268" s="152">
        <f t="shared" si="72"/>
        <v>43669</v>
      </c>
    </row>
    <row r="269" spans="1:26" x14ac:dyDescent="0.25">
      <c r="A269" s="12">
        <f t="shared" si="71"/>
        <v>24</v>
      </c>
      <c r="B269" s="14">
        <v>59.8</v>
      </c>
      <c r="C269" s="14">
        <v>38.799999999999997</v>
      </c>
      <c r="D269" s="14">
        <f t="shared" si="65"/>
        <v>21</v>
      </c>
      <c r="E269" s="16">
        <v>135</v>
      </c>
      <c r="F269" s="17">
        <v>33.744</v>
      </c>
      <c r="G269" s="14">
        <v>59.9</v>
      </c>
      <c r="H269" s="14">
        <v>40</v>
      </c>
      <c r="I269" s="14">
        <f t="shared" si="66"/>
        <v>19.899999999999999</v>
      </c>
      <c r="J269" s="16">
        <v>33</v>
      </c>
      <c r="K269" s="14">
        <v>58</v>
      </c>
      <c r="L269" s="14">
        <v>40.1</v>
      </c>
      <c r="M269" s="14">
        <f t="shared" si="67"/>
        <v>17.899999999999999</v>
      </c>
      <c r="N269" s="16">
        <v>137</v>
      </c>
      <c r="O269" s="16">
        <f t="shared" si="68"/>
        <v>338.74400000000003</v>
      </c>
      <c r="P269" s="14">
        <v>59.9</v>
      </c>
      <c r="Q269" s="13">
        <f>VLOOKUP(P269,'Ratio 1'!A24:B481,2)</f>
        <v>23</v>
      </c>
      <c r="R269" s="13">
        <f t="shared" si="69"/>
        <v>40.443520770847599</v>
      </c>
      <c r="S269" s="4"/>
      <c r="T269" s="2">
        <f t="shared" si="70"/>
        <v>26.515000000000001</v>
      </c>
      <c r="Z269" s="152">
        <f t="shared" si="72"/>
        <v>43670</v>
      </c>
    </row>
    <row r="270" spans="1:26" x14ac:dyDescent="0.25">
      <c r="A270" s="12">
        <f t="shared" si="71"/>
        <v>25</v>
      </c>
      <c r="B270" s="14">
        <v>59.6</v>
      </c>
      <c r="C270" s="14">
        <v>38.200000000000003</v>
      </c>
      <c r="D270" s="14">
        <f t="shared" si="65"/>
        <v>21.4</v>
      </c>
      <c r="E270" s="16">
        <v>118</v>
      </c>
      <c r="F270" s="17">
        <v>21.65</v>
      </c>
      <c r="G270" s="14">
        <v>59.7</v>
      </c>
      <c r="H270" s="14">
        <v>39.5</v>
      </c>
      <c r="I270" s="14">
        <f t="shared" si="66"/>
        <v>20.200000000000003</v>
      </c>
      <c r="J270" s="16">
        <v>33</v>
      </c>
      <c r="K270" s="14">
        <v>57.2</v>
      </c>
      <c r="L270" s="14">
        <v>39.6</v>
      </c>
      <c r="M270" s="14">
        <f t="shared" si="67"/>
        <v>17.600000000000001</v>
      </c>
      <c r="N270" s="16">
        <v>160</v>
      </c>
      <c r="O270" s="16">
        <f t="shared" si="68"/>
        <v>332.65</v>
      </c>
      <c r="P270" s="14">
        <v>59.5</v>
      </c>
      <c r="Q270" s="13">
        <f>VLOOKUP(P270,'Ratio 1'!A25:B482,2)</f>
        <v>23.8</v>
      </c>
      <c r="R270" s="13">
        <f t="shared" si="69"/>
        <v>48.098602134375476</v>
      </c>
      <c r="S270" s="4"/>
      <c r="T270" s="2">
        <f t="shared" si="70"/>
        <v>25.982000000000003</v>
      </c>
      <c r="Z270" s="152">
        <f t="shared" si="72"/>
        <v>43671</v>
      </c>
    </row>
    <row r="271" spans="1:26" x14ac:dyDescent="0.25">
      <c r="A271" s="12">
        <f t="shared" si="71"/>
        <v>26</v>
      </c>
      <c r="B271" s="14">
        <v>59</v>
      </c>
      <c r="C271" s="14">
        <v>38.200000000000003</v>
      </c>
      <c r="D271" s="14">
        <f t="shared" si="65"/>
        <v>20.799999999999997</v>
      </c>
      <c r="E271" s="16">
        <v>120</v>
      </c>
      <c r="F271" s="17">
        <v>9.3879999999999999</v>
      </c>
      <c r="G271" s="14">
        <v>59.1</v>
      </c>
      <c r="H271" s="14">
        <v>39.4</v>
      </c>
      <c r="I271" s="14">
        <f t="shared" si="66"/>
        <v>19.700000000000003</v>
      </c>
      <c r="J271" s="16">
        <v>33</v>
      </c>
      <c r="K271" s="14">
        <v>56.3</v>
      </c>
      <c r="L271" s="14">
        <v>39.5</v>
      </c>
      <c r="M271" s="14">
        <f t="shared" si="67"/>
        <v>16.799999999999997</v>
      </c>
      <c r="N271" s="16">
        <v>173</v>
      </c>
      <c r="O271" s="16">
        <f t="shared" si="68"/>
        <v>335.38800000000003</v>
      </c>
      <c r="P271" s="14">
        <v>59</v>
      </c>
      <c r="Q271" s="13">
        <f>VLOOKUP(P271,'Ratio 1'!A26:B483,2)</f>
        <v>24.8</v>
      </c>
      <c r="R271" s="13">
        <f t="shared" si="69"/>
        <v>51.582048254558899</v>
      </c>
      <c r="S271" s="4"/>
      <c r="T271" s="2">
        <f t="shared" si="70"/>
        <v>25.580000000000002</v>
      </c>
      <c r="Z271" s="152">
        <f t="shared" si="72"/>
        <v>43672</v>
      </c>
    </row>
    <row r="272" spans="1:26" x14ac:dyDescent="0.25">
      <c r="A272" s="12">
        <f t="shared" si="71"/>
        <v>27</v>
      </c>
      <c r="B272" s="14">
        <v>58.6</v>
      </c>
      <c r="C272" s="14">
        <v>37.6</v>
      </c>
      <c r="D272" s="14">
        <f t="shared" si="65"/>
        <v>21</v>
      </c>
      <c r="E272" s="16">
        <v>120</v>
      </c>
      <c r="F272" s="17">
        <v>8.4969999999999999</v>
      </c>
      <c r="G272" s="14">
        <v>58.7</v>
      </c>
      <c r="H272" s="14">
        <v>38.799999999999997</v>
      </c>
      <c r="I272" s="14">
        <f t="shared" si="66"/>
        <v>19.900000000000006</v>
      </c>
      <c r="J272" s="16">
        <v>33</v>
      </c>
      <c r="K272" s="14">
        <v>56.2</v>
      </c>
      <c r="L272" s="14">
        <v>38.9</v>
      </c>
      <c r="M272" s="14">
        <f t="shared" si="67"/>
        <v>17.300000000000004</v>
      </c>
      <c r="N272" s="16">
        <v>166</v>
      </c>
      <c r="O272" s="16">
        <f t="shared" si="68"/>
        <v>327.49700000000001</v>
      </c>
      <c r="P272" s="14">
        <v>58.6</v>
      </c>
      <c r="Q272" s="13">
        <f>VLOOKUP(P272,'Ratio 1'!A27:B484,2)</f>
        <v>25.4</v>
      </c>
      <c r="R272" s="13">
        <f t="shared" si="69"/>
        <v>50.687487213623328</v>
      </c>
      <c r="S272" s="4"/>
      <c r="T272" s="2">
        <f t="shared" si="70"/>
        <v>25.780000000000005</v>
      </c>
      <c r="Z272" s="152">
        <f t="shared" si="72"/>
        <v>43673</v>
      </c>
    </row>
    <row r="273" spans="1:26" x14ac:dyDescent="0.25">
      <c r="A273" s="12">
        <f t="shared" si="71"/>
        <v>28</v>
      </c>
      <c r="B273" s="14">
        <v>58.2</v>
      </c>
      <c r="C273" s="14">
        <v>37.1</v>
      </c>
      <c r="D273" s="14">
        <f t="shared" si="65"/>
        <v>21.1</v>
      </c>
      <c r="E273" s="16">
        <v>120</v>
      </c>
      <c r="F273" s="17">
        <v>10.439</v>
      </c>
      <c r="G273" s="14">
        <v>58.5</v>
      </c>
      <c r="H273" s="14">
        <v>38.4</v>
      </c>
      <c r="I273" s="14">
        <f t="shared" si="66"/>
        <v>20.100000000000001</v>
      </c>
      <c r="J273" s="16">
        <v>33</v>
      </c>
      <c r="K273" s="14">
        <v>55.8</v>
      </c>
      <c r="L273" s="14">
        <v>38.5</v>
      </c>
      <c r="M273" s="14">
        <f t="shared" si="67"/>
        <v>17.299999999999997</v>
      </c>
      <c r="N273" s="16">
        <v>162</v>
      </c>
      <c r="O273" s="16">
        <f t="shared" si="68"/>
        <v>325.43899999999996</v>
      </c>
      <c r="P273" s="14">
        <v>58.1</v>
      </c>
      <c r="Q273" s="13">
        <f>VLOOKUP(P273,'Ratio 1'!A28:B485,2)</f>
        <v>26.7</v>
      </c>
      <c r="R273" s="13">
        <f t="shared" si="69"/>
        <v>49.778914020753511</v>
      </c>
      <c r="S273" s="4"/>
      <c r="T273" s="2">
        <f t="shared" si="70"/>
        <v>25.98</v>
      </c>
      <c r="Z273" s="152">
        <f t="shared" si="72"/>
        <v>43674</v>
      </c>
    </row>
    <row r="274" spans="1:26" x14ac:dyDescent="0.25">
      <c r="A274" s="12">
        <f t="shared" si="71"/>
        <v>29</v>
      </c>
      <c r="B274" s="14">
        <v>57.9</v>
      </c>
      <c r="C274" s="14">
        <v>37</v>
      </c>
      <c r="D274" s="14">
        <f t="shared" si="65"/>
        <v>20.9</v>
      </c>
      <c r="E274" s="16">
        <v>104</v>
      </c>
      <c r="F274" s="17">
        <v>9.2050000000000001</v>
      </c>
      <c r="G274" s="14">
        <v>58</v>
      </c>
      <c r="H274" s="14">
        <v>38</v>
      </c>
      <c r="I274" s="14">
        <f t="shared" si="66"/>
        <v>20</v>
      </c>
      <c r="J274" s="16">
        <v>33</v>
      </c>
      <c r="K274" s="14">
        <v>55</v>
      </c>
      <c r="L274" s="14">
        <v>38.1</v>
      </c>
      <c r="M274" s="14">
        <f t="shared" si="67"/>
        <v>16.899999999999999</v>
      </c>
      <c r="N274" s="16">
        <v>178</v>
      </c>
      <c r="O274" s="16">
        <f t="shared" si="68"/>
        <v>324.20499999999998</v>
      </c>
      <c r="P274" s="14">
        <v>57.7</v>
      </c>
      <c r="Q274" s="13">
        <f>VLOOKUP(P274,'Ratio 1'!A29:B486,2)</f>
        <v>27.2</v>
      </c>
      <c r="R274" s="13">
        <f t="shared" si="69"/>
        <v>54.903533258277946</v>
      </c>
      <c r="S274" s="4"/>
      <c r="T274" s="2">
        <f t="shared" si="70"/>
        <v>25.096</v>
      </c>
      <c r="Z274" s="152">
        <f t="shared" si="72"/>
        <v>43675</v>
      </c>
    </row>
    <row r="275" spans="1:26" x14ac:dyDescent="0.25">
      <c r="A275" s="12">
        <f t="shared" si="71"/>
        <v>30</v>
      </c>
      <c r="B275" s="14">
        <v>57.2</v>
      </c>
      <c r="C275" s="14">
        <v>36.5</v>
      </c>
      <c r="D275" s="14">
        <f t="shared" si="65"/>
        <v>20.700000000000003</v>
      </c>
      <c r="E275" s="16">
        <v>103</v>
      </c>
      <c r="F275" s="17">
        <v>7.7939999999999996</v>
      </c>
      <c r="G275" s="14">
        <v>57.2</v>
      </c>
      <c r="H275" s="14">
        <v>37.700000000000003</v>
      </c>
      <c r="I275" s="14">
        <f t="shared" si="66"/>
        <v>19.5</v>
      </c>
      <c r="J275" s="16">
        <v>32</v>
      </c>
      <c r="K275" s="14">
        <v>54.4</v>
      </c>
      <c r="L275" s="14">
        <v>37.799999999999997</v>
      </c>
      <c r="M275" s="14">
        <f t="shared" si="67"/>
        <v>16.600000000000001</v>
      </c>
      <c r="N275" s="16">
        <v>177</v>
      </c>
      <c r="O275" s="16">
        <f t="shared" si="68"/>
        <v>319.79399999999998</v>
      </c>
      <c r="P275" s="14">
        <v>57.1</v>
      </c>
      <c r="Q275" s="13">
        <f>VLOOKUP(P275,'Ratio 1'!A30:B487,2)</f>
        <v>28.5</v>
      </c>
      <c r="R275" s="13">
        <f t="shared" si="69"/>
        <v>55.34813035891856</v>
      </c>
      <c r="S275" s="4"/>
      <c r="T275" s="2">
        <f t="shared" si="70"/>
        <v>24.547000000000001</v>
      </c>
      <c r="Z275" s="152">
        <f t="shared" si="72"/>
        <v>43676</v>
      </c>
    </row>
    <row r="276" spans="1:26" ht="18.75" thickBot="1" x14ac:dyDescent="0.3">
      <c r="A276" s="12">
        <f t="shared" si="71"/>
        <v>31</v>
      </c>
      <c r="B276" s="14">
        <v>56.9</v>
      </c>
      <c r="C276" s="14">
        <v>36.299999999999997</v>
      </c>
      <c r="D276" s="14">
        <f t="shared" si="65"/>
        <v>20.6</v>
      </c>
      <c r="E276" s="16">
        <v>104</v>
      </c>
      <c r="F276" s="17">
        <v>7.1180000000000003</v>
      </c>
      <c r="G276" s="14">
        <v>56.9</v>
      </c>
      <c r="H276" s="14">
        <v>37.5</v>
      </c>
      <c r="I276" s="14">
        <f t="shared" si="66"/>
        <v>19.399999999999999</v>
      </c>
      <c r="J276" s="16">
        <v>32</v>
      </c>
      <c r="K276" s="14">
        <v>54.3</v>
      </c>
      <c r="L276" s="14">
        <v>37.6</v>
      </c>
      <c r="M276" s="14">
        <f t="shared" si="67"/>
        <v>16.699999999999996</v>
      </c>
      <c r="N276" s="16">
        <v>166</v>
      </c>
      <c r="O276" s="16">
        <f t="shared" si="68"/>
        <v>309.11799999999999</v>
      </c>
      <c r="P276" s="14">
        <v>56.7</v>
      </c>
      <c r="Q276" s="13">
        <f>VLOOKUP(P276,'Ratio 1'!A31:B488,2)</f>
        <v>29.2</v>
      </c>
      <c r="R276" s="13">
        <f t="shared" si="69"/>
        <v>53.701175602844216</v>
      </c>
      <c r="S276" s="4"/>
      <c r="T276" s="2">
        <f t="shared" si="70"/>
        <v>24.495999999999999</v>
      </c>
      <c r="Z276" s="152">
        <f t="shared" si="72"/>
        <v>43677</v>
      </c>
    </row>
    <row r="277" spans="1:26" ht="18.75" thickTop="1" x14ac:dyDescent="0.25">
      <c r="A277" s="18" t="s">
        <v>36</v>
      </c>
      <c r="B277" s="20">
        <f>MAX(B246:B276)</f>
        <v>62.8</v>
      </c>
      <c r="C277" s="20">
        <f>MAX(C246:C276)</f>
        <v>41.5</v>
      </c>
      <c r="D277" s="20">
        <f>MAX(D246:D276)</f>
        <v>21.700000000000003</v>
      </c>
      <c r="E277" s="19">
        <f>MAX(E246:E276)</f>
        <v>135</v>
      </c>
      <c r="F277" s="262"/>
      <c r="G277" s="20">
        <f t="shared" ref="G277:R277" si="73">MAX(G246:G276)</f>
        <v>62.6</v>
      </c>
      <c r="H277" s="20">
        <f t="shared" si="73"/>
        <v>43.2</v>
      </c>
      <c r="I277" s="20">
        <f t="shared" si="73"/>
        <v>20.399999999999999</v>
      </c>
      <c r="J277" s="19">
        <f t="shared" si="73"/>
        <v>152</v>
      </c>
      <c r="K277" s="20">
        <f t="shared" si="73"/>
        <v>61.8</v>
      </c>
      <c r="L277" s="20">
        <f t="shared" si="73"/>
        <v>43</v>
      </c>
      <c r="M277" s="20">
        <f t="shared" si="73"/>
        <v>19.100000000000001</v>
      </c>
      <c r="N277" s="19">
        <f t="shared" si="73"/>
        <v>178</v>
      </c>
      <c r="O277" s="19">
        <f t="shared" si="73"/>
        <v>377.988</v>
      </c>
      <c r="P277" s="20">
        <f t="shared" si="73"/>
        <v>62.7</v>
      </c>
      <c r="Q277" s="21">
        <f t="shared" si="73"/>
        <v>29.2</v>
      </c>
      <c r="R277" s="21">
        <f t="shared" si="73"/>
        <v>55.34813035891856</v>
      </c>
      <c r="S277" s="4"/>
    </row>
    <row r="278" spans="1:26" x14ac:dyDescent="0.25">
      <c r="A278" s="12" t="s">
        <v>37</v>
      </c>
      <c r="B278" s="14">
        <f>MIN(B246:B276)</f>
        <v>56.9</v>
      </c>
      <c r="C278" s="14">
        <f>MIN(C246:C276)</f>
        <v>36.299999999999997</v>
      </c>
      <c r="D278" s="14">
        <f>MIN(D246:D276)</f>
        <v>20.6</v>
      </c>
      <c r="E278" s="16">
        <f>MIN(E246:E276)</f>
        <v>76</v>
      </c>
      <c r="F278" s="17"/>
      <c r="G278" s="14">
        <f t="shared" ref="G278:R278" si="74">MIN(G246:G276)</f>
        <v>56.9</v>
      </c>
      <c r="H278" s="14">
        <f t="shared" si="74"/>
        <v>37.5</v>
      </c>
      <c r="I278" s="14">
        <f t="shared" si="74"/>
        <v>19.399999999999999</v>
      </c>
      <c r="J278" s="16">
        <f t="shared" si="74"/>
        <v>32</v>
      </c>
      <c r="K278" s="14">
        <f t="shared" si="74"/>
        <v>54.3</v>
      </c>
      <c r="L278" s="14">
        <f t="shared" si="74"/>
        <v>37.6</v>
      </c>
      <c r="M278" s="14">
        <f t="shared" si="74"/>
        <v>16.600000000000001</v>
      </c>
      <c r="N278" s="16">
        <f t="shared" si="74"/>
        <v>33</v>
      </c>
      <c r="O278" s="16">
        <f t="shared" si="74"/>
        <v>309.11799999999999</v>
      </c>
      <c r="P278" s="14">
        <f t="shared" si="74"/>
        <v>56.7</v>
      </c>
      <c r="Q278" s="13">
        <f t="shared" si="74"/>
        <v>23</v>
      </c>
      <c r="R278" s="13">
        <f t="shared" si="74"/>
        <v>8.9880785394644747</v>
      </c>
      <c r="S278" s="4"/>
    </row>
    <row r="279" spans="1:26" x14ac:dyDescent="0.25">
      <c r="A279" s="12" t="s">
        <v>35</v>
      </c>
      <c r="B279" s="14">
        <f>AVERAGE(B246:B276)</f>
        <v>61.167741935483875</v>
      </c>
      <c r="C279" s="14">
        <f>AVERAGE(C246:C276)</f>
        <v>40.096774193548377</v>
      </c>
      <c r="D279" s="14">
        <f>AVERAGE(D246:D276)</f>
        <v>21.070967741935487</v>
      </c>
      <c r="E279" s="16">
        <f>AVERAGE(E246:E276)</f>
        <v>120.96774193548387</v>
      </c>
      <c r="F279" s="17"/>
      <c r="G279" s="14">
        <f t="shared" ref="G279:R279" si="75">AVERAGE(G246:G276)</f>
        <v>61.180645161290322</v>
      </c>
      <c r="H279" s="14">
        <f t="shared" si="75"/>
        <v>41.296774193548394</v>
      </c>
      <c r="I279" s="14">
        <f t="shared" si="75"/>
        <v>19.883870967741931</v>
      </c>
      <c r="J279" s="16">
        <f t="shared" si="75"/>
        <v>55.645161290322584</v>
      </c>
      <c r="K279" s="14">
        <f t="shared" si="75"/>
        <v>59.329032258064508</v>
      </c>
      <c r="L279" s="14">
        <f t="shared" si="75"/>
        <v>41.364516129032253</v>
      </c>
      <c r="M279" s="14">
        <f t="shared" si="75"/>
        <v>17.964516129032265</v>
      </c>
      <c r="N279" s="16">
        <f t="shared" si="75"/>
        <v>134.35483870967741</v>
      </c>
      <c r="O279" s="16">
        <f t="shared" si="75"/>
        <v>350.19245161290326</v>
      </c>
      <c r="P279" s="14">
        <f t="shared" si="75"/>
        <v>61.099999999999994</v>
      </c>
      <c r="Q279" s="13">
        <f t="shared" si="75"/>
        <v>23.793548387096774</v>
      </c>
      <c r="R279" s="13">
        <f t="shared" si="75"/>
        <v>38.847131598497846</v>
      </c>
      <c r="S279" s="4"/>
    </row>
    <row r="280" spans="1:26" x14ac:dyDescent="0.25">
      <c r="A280" s="6" t="s">
        <v>38</v>
      </c>
      <c r="B280" s="65"/>
      <c r="C280" s="65"/>
      <c r="D280" s="65"/>
      <c r="E280" s="66"/>
      <c r="F280" s="264"/>
      <c r="G280" s="65"/>
      <c r="H280" s="65"/>
      <c r="I280" s="65"/>
      <c r="J280" s="66"/>
      <c r="K280" s="65"/>
      <c r="L280" s="65"/>
      <c r="M280" s="65"/>
      <c r="N280" s="66"/>
      <c r="O280" s="66"/>
      <c r="P280" s="65"/>
      <c r="Q280" s="67"/>
      <c r="R280" s="67"/>
    </row>
    <row r="281" spans="1:26" x14ac:dyDescent="0.25">
      <c r="A281" s="2" t="s">
        <v>39</v>
      </c>
    </row>
    <row r="283" spans="1:26" x14ac:dyDescent="0.25">
      <c r="A283" s="1" t="s">
        <v>40</v>
      </c>
      <c r="B283" s="1"/>
      <c r="C283" s="1"/>
      <c r="D283" s="1"/>
      <c r="E283" s="1"/>
      <c r="F283" s="258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26" x14ac:dyDescent="0.25">
      <c r="J284" s="49"/>
    </row>
    <row r="285" spans="1:26" x14ac:dyDescent="0.25">
      <c r="A285" s="11" t="s">
        <v>29</v>
      </c>
      <c r="B285" s="23" t="s">
        <v>41</v>
      </c>
      <c r="C285" s="25"/>
      <c r="D285" s="25"/>
      <c r="E285" s="24"/>
      <c r="F285" s="260" t="s">
        <v>42</v>
      </c>
      <c r="G285" s="23" t="s">
        <v>43</v>
      </c>
      <c r="H285" s="25"/>
      <c r="I285" s="25"/>
      <c r="J285" s="24"/>
      <c r="K285" s="23" t="s">
        <v>44</v>
      </c>
      <c r="L285" s="25"/>
      <c r="M285" s="25"/>
      <c r="N285" s="24"/>
      <c r="O285" s="11" t="s">
        <v>45</v>
      </c>
      <c r="P285" s="11" t="s">
        <v>46</v>
      </c>
      <c r="Q285" s="23" t="s">
        <v>47</v>
      </c>
      <c r="R285" s="24"/>
      <c r="S285" s="4"/>
    </row>
    <row r="286" spans="1:26" x14ac:dyDescent="0.25">
      <c r="A286" s="22">
        <f>A4</f>
        <v>2019</v>
      </c>
      <c r="B286" s="12" t="s">
        <v>48</v>
      </c>
      <c r="C286" s="12" t="s">
        <v>49</v>
      </c>
      <c r="D286" s="12" t="s">
        <v>50</v>
      </c>
      <c r="E286" s="12" t="s">
        <v>13</v>
      </c>
      <c r="F286" s="261" t="s">
        <v>13</v>
      </c>
      <c r="G286" s="12" t="s">
        <v>48</v>
      </c>
      <c r="H286" s="12" t="s">
        <v>49</v>
      </c>
      <c r="I286" s="12" t="s">
        <v>50</v>
      </c>
      <c r="J286" s="12" t="s">
        <v>51</v>
      </c>
      <c r="K286" s="12" t="s">
        <v>48</v>
      </c>
      <c r="L286" s="12" t="s">
        <v>49</v>
      </c>
      <c r="M286" s="12" t="s">
        <v>50</v>
      </c>
      <c r="N286" s="12" t="s">
        <v>51</v>
      </c>
      <c r="O286" s="22" t="s">
        <v>51</v>
      </c>
      <c r="P286" s="22" t="s">
        <v>14</v>
      </c>
      <c r="Q286" s="12" t="s">
        <v>52</v>
      </c>
      <c r="R286" s="12" t="s">
        <v>53</v>
      </c>
      <c r="S286" s="4"/>
    </row>
    <row r="287" spans="1:26" x14ac:dyDescent="0.25">
      <c r="A287" s="12">
        <v>1</v>
      </c>
      <c r="B287" s="14">
        <v>56.1</v>
      </c>
      <c r="C287" s="14">
        <v>35.299999999999997</v>
      </c>
      <c r="D287" s="14">
        <f>+B287-C287</f>
        <v>20.800000000000004</v>
      </c>
      <c r="E287" s="16">
        <v>120</v>
      </c>
      <c r="F287" s="17">
        <v>5.8280000000000003</v>
      </c>
      <c r="G287" s="14">
        <v>56.2</v>
      </c>
      <c r="H287" s="14">
        <v>36.5</v>
      </c>
      <c r="I287" s="14">
        <f>+G287-H287</f>
        <v>19.700000000000003</v>
      </c>
      <c r="J287" s="16">
        <v>33</v>
      </c>
      <c r="K287" s="14">
        <v>54.3</v>
      </c>
      <c r="L287" s="14">
        <v>36.6</v>
      </c>
      <c r="M287" s="14">
        <f>+K287-L287</f>
        <v>17.699999999999996</v>
      </c>
      <c r="N287" s="16">
        <v>135</v>
      </c>
      <c r="O287" s="16">
        <f t="shared" ref="O287:O317" si="76">E287+F287+J287+N287</f>
        <v>293.82799999999997</v>
      </c>
      <c r="P287" s="14">
        <v>56.2</v>
      </c>
      <c r="Q287" s="13">
        <f>VLOOKUP(P287,'Ratio 1'!A42:B499,2)</f>
        <v>30.3</v>
      </c>
      <c r="R287" s="13">
        <f t="shared" ref="R287:R317" si="77">N287/O287*100</f>
        <v>45.945246879126564</v>
      </c>
      <c r="S287" s="4"/>
      <c r="T287" s="2">
        <f t="shared" ref="T287:T317" si="78">I287+(0.5*0.018*E287)+(0.04*E287)</f>
        <v>25.580000000000002</v>
      </c>
      <c r="Z287" s="152">
        <v>43678</v>
      </c>
    </row>
    <row r="288" spans="1:26" x14ac:dyDescent="0.25">
      <c r="A288" s="12">
        <f t="shared" ref="A288:A317" si="79">SUM(A287+1)</f>
        <v>2</v>
      </c>
      <c r="B288" s="14">
        <v>55.5</v>
      </c>
      <c r="C288" s="14">
        <v>34.799999999999997</v>
      </c>
      <c r="D288" s="14">
        <f t="shared" ref="D288:D317" si="80">+B288-C288</f>
        <v>20.700000000000003</v>
      </c>
      <c r="E288" s="16">
        <v>120</v>
      </c>
      <c r="F288" s="17">
        <v>4.4359999999999999</v>
      </c>
      <c r="G288" s="14">
        <v>55.6</v>
      </c>
      <c r="H288" s="14">
        <v>36.1</v>
      </c>
      <c r="I288" s="14">
        <f t="shared" ref="I288:I317" si="81">+G288-H288</f>
        <v>19.5</v>
      </c>
      <c r="J288" s="16">
        <v>33</v>
      </c>
      <c r="K288" s="14">
        <v>53.8</v>
      </c>
      <c r="L288" s="14">
        <v>36.200000000000003</v>
      </c>
      <c r="M288" s="14">
        <f t="shared" ref="M288:M317" si="82">+K288-L288</f>
        <v>17.599999999999994</v>
      </c>
      <c r="N288" s="16">
        <v>135</v>
      </c>
      <c r="O288" s="16">
        <f t="shared" si="76"/>
        <v>292.43600000000004</v>
      </c>
      <c r="P288" s="14">
        <v>55.6</v>
      </c>
      <c r="Q288" s="13">
        <f>VLOOKUP(P288,'Ratio 1'!A43:B500,2)</f>
        <v>31.6</v>
      </c>
      <c r="R288" s="13">
        <f t="shared" si="77"/>
        <v>46.163946983271551</v>
      </c>
      <c r="S288" s="4"/>
      <c r="T288" s="2">
        <f t="shared" si="78"/>
        <v>25.38</v>
      </c>
      <c r="Z288" s="152">
        <f>Z287+1</f>
        <v>43679</v>
      </c>
    </row>
    <row r="289" spans="1:26" x14ac:dyDescent="0.25">
      <c r="A289" s="12">
        <f t="shared" si="79"/>
        <v>3</v>
      </c>
      <c r="B289" s="14">
        <v>55.1</v>
      </c>
      <c r="C289" s="14">
        <v>33.9</v>
      </c>
      <c r="D289" s="14">
        <f t="shared" si="80"/>
        <v>21.200000000000003</v>
      </c>
      <c r="E289" s="16">
        <v>118</v>
      </c>
      <c r="F289" s="17">
        <v>3.5209999999999999</v>
      </c>
      <c r="G289" s="14">
        <v>55.2</v>
      </c>
      <c r="H289" s="14">
        <v>35.1</v>
      </c>
      <c r="I289" s="14">
        <f t="shared" si="81"/>
        <v>20.100000000000001</v>
      </c>
      <c r="J289" s="16">
        <v>33</v>
      </c>
      <c r="K289" s="14">
        <v>53.5</v>
      </c>
      <c r="L289" s="14">
        <v>35.200000000000003</v>
      </c>
      <c r="M289" s="14">
        <f t="shared" si="82"/>
        <v>18.299999999999997</v>
      </c>
      <c r="N289" s="16">
        <v>124</v>
      </c>
      <c r="O289" s="16">
        <f t="shared" si="76"/>
        <v>278.52100000000002</v>
      </c>
      <c r="P289" s="14">
        <v>55.2</v>
      </c>
      <c r="Q289" s="13">
        <f>VLOOKUP(P289,'Ratio 1'!A44:B501,2)</f>
        <v>32.5</v>
      </c>
      <c r="R289" s="13">
        <f t="shared" si="77"/>
        <v>44.520879933649525</v>
      </c>
      <c r="S289" s="4"/>
      <c r="T289" s="2">
        <f t="shared" si="78"/>
        <v>25.882000000000001</v>
      </c>
      <c r="Z289" s="152">
        <f t="shared" ref="Z289:Z317" si="83">Z288+1</f>
        <v>43680</v>
      </c>
    </row>
    <row r="290" spans="1:26" x14ac:dyDescent="0.25">
      <c r="A290" s="12">
        <f t="shared" si="79"/>
        <v>4</v>
      </c>
      <c r="B290" s="14">
        <v>54.5</v>
      </c>
      <c r="C290" s="14">
        <v>33.5</v>
      </c>
      <c r="D290" s="14">
        <f t="shared" si="80"/>
        <v>21</v>
      </c>
      <c r="E290" s="16">
        <v>118</v>
      </c>
      <c r="F290" s="17">
        <v>3.0070000000000001</v>
      </c>
      <c r="G290" s="14">
        <v>54.7</v>
      </c>
      <c r="H290" s="14">
        <v>34.700000000000003</v>
      </c>
      <c r="I290" s="14">
        <f t="shared" si="81"/>
        <v>20</v>
      </c>
      <c r="J290" s="16">
        <v>33</v>
      </c>
      <c r="K290" s="14">
        <v>52.7</v>
      </c>
      <c r="L290" s="14">
        <v>34.799999999999997</v>
      </c>
      <c r="M290" s="14">
        <f t="shared" si="82"/>
        <v>17.900000000000006</v>
      </c>
      <c r="N290" s="16">
        <v>127</v>
      </c>
      <c r="O290" s="16">
        <f t="shared" si="76"/>
        <v>281.00700000000001</v>
      </c>
      <c r="P290" s="14">
        <v>54.6</v>
      </c>
      <c r="Q290" s="13">
        <f>VLOOKUP(P290,'Ratio 1'!A45:B502,2)</f>
        <v>33.5</v>
      </c>
      <c r="R290" s="13">
        <f t="shared" si="77"/>
        <v>45.194603693146433</v>
      </c>
      <c r="S290" s="4"/>
      <c r="T290" s="2">
        <f t="shared" si="78"/>
        <v>25.782</v>
      </c>
      <c r="Z290" s="152">
        <f t="shared" si="83"/>
        <v>43681</v>
      </c>
    </row>
    <row r="291" spans="1:26" x14ac:dyDescent="0.25">
      <c r="A291" s="12">
        <f t="shared" si="79"/>
        <v>5</v>
      </c>
      <c r="B291" s="14">
        <v>53.9</v>
      </c>
      <c r="C291" s="14">
        <v>33.1</v>
      </c>
      <c r="D291" s="14">
        <f t="shared" si="80"/>
        <v>20.799999999999997</v>
      </c>
      <c r="E291" s="16">
        <v>119</v>
      </c>
      <c r="F291" s="17">
        <v>1.9179999999999999</v>
      </c>
      <c r="G291" s="14">
        <v>54.1</v>
      </c>
      <c r="H291" s="14">
        <v>34.299999999999997</v>
      </c>
      <c r="I291" s="14">
        <f t="shared" si="81"/>
        <v>19.800000000000004</v>
      </c>
      <c r="J291" s="16">
        <v>33</v>
      </c>
      <c r="K291" s="14">
        <v>52.1</v>
      </c>
      <c r="L291" s="14">
        <v>34.5</v>
      </c>
      <c r="M291" s="14">
        <f t="shared" si="82"/>
        <v>17.600000000000001</v>
      </c>
      <c r="N291" s="16">
        <v>121</v>
      </c>
      <c r="O291" s="16">
        <f t="shared" si="76"/>
        <v>274.91800000000001</v>
      </c>
      <c r="P291" s="14">
        <v>54</v>
      </c>
      <c r="Q291" s="13">
        <f>VLOOKUP(P291,'Ratio 1'!A46:B503,2)</f>
        <v>34.6</v>
      </c>
      <c r="R291" s="13">
        <f t="shared" si="77"/>
        <v>44.013123913312327</v>
      </c>
      <c r="S291" s="4"/>
      <c r="T291" s="2">
        <f t="shared" si="78"/>
        <v>25.631000000000007</v>
      </c>
      <c r="Z291" s="152">
        <f t="shared" si="83"/>
        <v>43682</v>
      </c>
    </row>
    <row r="292" spans="1:26" x14ac:dyDescent="0.25">
      <c r="A292" s="12">
        <f t="shared" si="79"/>
        <v>6</v>
      </c>
      <c r="B292" s="14">
        <v>53.2</v>
      </c>
      <c r="C292" s="14">
        <v>32.200000000000003</v>
      </c>
      <c r="D292" s="14">
        <f t="shared" si="80"/>
        <v>21</v>
      </c>
      <c r="E292" s="16">
        <v>120</v>
      </c>
      <c r="F292" s="17">
        <v>0.78300000000000003</v>
      </c>
      <c r="G292" s="14">
        <v>53.2</v>
      </c>
      <c r="H292" s="14">
        <v>33.1</v>
      </c>
      <c r="I292" s="14">
        <f t="shared" si="81"/>
        <v>20.100000000000001</v>
      </c>
      <c r="J292" s="16">
        <v>136</v>
      </c>
      <c r="K292" s="14">
        <v>54.1</v>
      </c>
      <c r="L292" s="14">
        <v>33</v>
      </c>
      <c r="M292" s="14">
        <f t="shared" si="82"/>
        <v>21.1</v>
      </c>
      <c r="N292" s="16">
        <v>0</v>
      </c>
      <c r="O292" s="16">
        <f t="shared" si="76"/>
        <v>256.78300000000002</v>
      </c>
      <c r="P292" s="14">
        <v>53.5</v>
      </c>
      <c r="Q292" s="13">
        <f>VLOOKUP(P292,'Ratio 1'!A47:B504,2)</f>
        <v>35.5</v>
      </c>
      <c r="R292" s="13">
        <f t="shared" si="77"/>
        <v>0</v>
      </c>
      <c r="S292" s="4"/>
      <c r="T292" s="2">
        <f t="shared" si="78"/>
        <v>25.98</v>
      </c>
      <c r="Z292" s="152">
        <f t="shared" si="83"/>
        <v>43683</v>
      </c>
    </row>
    <row r="293" spans="1:26" x14ac:dyDescent="0.25">
      <c r="A293" s="12">
        <f t="shared" si="79"/>
        <v>7</v>
      </c>
      <c r="B293" s="14">
        <v>52.4</v>
      </c>
      <c r="C293" s="14">
        <v>31.6</v>
      </c>
      <c r="D293" s="14">
        <f t="shared" si="80"/>
        <v>20.799999999999997</v>
      </c>
      <c r="E293" s="16">
        <v>134</v>
      </c>
      <c r="F293" s="17">
        <v>0.112</v>
      </c>
      <c r="G293" s="14">
        <v>52.5</v>
      </c>
      <c r="H293" s="14">
        <v>32.5</v>
      </c>
      <c r="I293" s="14">
        <f t="shared" si="81"/>
        <v>20</v>
      </c>
      <c r="J293" s="16">
        <v>123</v>
      </c>
      <c r="K293" s="14">
        <v>52.5</v>
      </c>
      <c r="L293" s="14">
        <v>32.4</v>
      </c>
      <c r="M293" s="14">
        <f t="shared" si="82"/>
        <v>20.100000000000001</v>
      </c>
      <c r="N293" s="16">
        <v>0</v>
      </c>
      <c r="O293" s="16">
        <f t="shared" si="76"/>
        <v>257.11199999999997</v>
      </c>
      <c r="P293" s="14">
        <v>52.8</v>
      </c>
      <c r="Q293" s="13">
        <f>VLOOKUP(P293,'Ratio 1'!A48:B505,2)</f>
        <v>36.700000000000003</v>
      </c>
      <c r="R293" s="13">
        <f t="shared" si="77"/>
        <v>0</v>
      </c>
      <c r="S293" s="4"/>
      <c r="T293" s="2">
        <f t="shared" si="78"/>
        <v>26.565999999999999</v>
      </c>
      <c r="Z293" s="152">
        <f t="shared" si="83"/>
        <v>43684</v>
      </c>
    </row>
    <row r="294" spans="1:26" x14ac:dyDescent="0.25">
      <c r="A294" s="12">
        <f t="shared" si="79"/>
        <v>8</v>
      </c>
      <c r="B294" s="14">
        <v>51.6</v>
      </c>
      <c r="C294" s="14">
        <v>31</v>
      </c>
      <c r="D294" s="14">
        <f t="shared" si="80"/>
        <v>20.6</v>
      </c>
      <c r="E294" s="16">
        <v>136</v>
      </c>
      <c r="F294" s="17">
        <v>0</v>
      </c>
      <c r="G294" s="14">
        <v>52</v>
      </c>
      <c r="H294" s="14">
        <v>31.6</v>
      </c>
      <c r="I294" s="14">
        <f t="shared" si="81"/>
        <v>20.399999999999999</v>
      </c>
      <c r="J294" s="16">
        <v>33</v>
      </c>
      <c r="K294" s="14">
        <v>50.7</v>
      </c>
      <c r="L294" s="14">
        <v>31.7</v>
      </c>
      <c r="M294" s="14">
        <f t="shared" si="82"/>
        <v>19.000000000000004</v>
      </c>
      <c r="N294" s="16">
        <v>87</v>
      </c>
      <c r="O294" s="16">
        <f t="shared" si="76"/>
        <v>256</v>
      </c>
      <c r="P294" s="14">
        <v>51.9</v>
      </c>
      <c r="Q294" s="13">
        <f>VLOOKUP(P294,'Ratio 1'!A49:B506,2)</f>
        <v>38</v>
      </c>
      <c r="R294" s="13">
        <f t="shared" si="77"/>
        <v>33.984375</v>
      </c>
      <c r="S294" s="4"/>
      <c r="T294" s="2">
        <f t="shared" si="78"/>
        <v>27.064</v>
      </c>
      <c r="Z294" s="152">
        <f t="shared" si="83"/>
        <v>43685</v>
      </c>
    </row>
    <row r="295" spans="1:26" x14ac:dyDescent="0.25">
      <c r="A295" s="12">
        <f t="shared" si="79"/>
        <v>9</v>
      </c>
      <c r="B295" s="14">
        <v>50.5</v>
      </c>
      <c r="C295" s="14">
        <v>30.7</v>
      </c>
      <c r="D295" s="14">
        <f t="shared" si="80"/>
        <v>19.8</v>
      </c>
      <c r="E295" s="16">
        <v>139</v>
      </c>
      <c r="F295" s="17"/>
      <c r="G295" s="14">
        <v>51</v>
      </c>
      <c r="H295" s="14">
        <v>31.5</v>
      </c>
      <c r="I295" s="14">
        <f t="shared" si="81"/>
        <v>19.5</v>
      </c>
      <c r="J295" s="16">
        <v>33</v>
      </c>
      <c r="K295" s="14">
        <v>49.4</v>
      </c>
      <c r="L295" s="14">
        <v>31.5</v>
      </c>
      <c r="M295" s="14">
        <f t="shared" si="82"/>
        <v>17.899999999999999</v>
      </c>
      <c r="N295" s="16">
        <v>88</v>
      </c>
      <c r="O295" s="16">
        <f t="shared" si="76"/>
        <v>260</v>
      </c>
      <c r="P295" s="14">
        <v>51</v>
      </c>
      <c r="Q295" s="13">
        <f>VLOOKUP(P295,'Ratio 1'!A50:B507,2)</f>
        <v>38</v>
      </c>
      <c r="R295" s="13">
        <f t="shared" si="77"/>
        <v>33.846153846153847</v>
      </c>
      <c r="S295" s="4"/>
      <c r="T295" s="2">
        <f t="shared" si="78"/>
        <v>26.311</v>
      </c>
      <c r="Z295" s="152">
        <f t="shared" si="83"/>
        <v>43686</v>
      </c>
    </row>
    <row r="296" spans="1:26" x14ac:dyDescent="0.25">
      <c r="A296" s="12">
        <f t="shared" si="79"/>
        <v>10</v>
      </c>
      <c r="B296" s="14">
        <v>49.3</v>
      </c>
      <c r="C296" s="14">
        <v>30</v>
      </c>
      <c r="D296" s="14">
        <f t="shared" si="80"/>
        <v>19.299999999999997</v>
      </c>
      <c r="E296" s="16">
        <v>143</v>
      </c>
      <c r="F296" s="17"/>
      <c r="G296" s="14">
        <v>50</v>
      </c>
      <c r="H296" s="14">
        <v>30.7</v>
      </c>
      <c r="I296" s="14">
        <f t="shared" si="81"/>
        <v>19.3</v>
      </c>
      <c r="J296" s="16">
        <v>32</v>
      </c>
      <c r="K296" s="14">
        <v>48.8</v>
      </c>
      <c r="L296" s="14">
        <v>30.8</v>
      </c>
      <c r="M296" s="14">
        <f t="shared" si="82"/>
        <v>17.999999999999996</v>
      </c>
      <c r="N296" s="16">
        <v>75</v>
      </c>
      <c r="O296" s="16">
        <f t="shared" si="76"/>
        <v>250</v>
      </c>
      <c r="P296" s="14">
        <v>50.1</v>
      </c>
      <c r="Q296" s="13">
        <f>VLOOKUP(P296,'Ratio 1'!A51:B508,2)</f>
        <v>38</v>
      </c>
      <c r="R296" s="13">
        <f t="shared" si="77"/>
        <v>30</v>
      </c>
      <c r="S296" s="4"/>
      <c r="T296" s="2">
        <f t="shared" si="78"/>
        <v>26.306999999999999</v>
      </c>
      <c r="Z296" s="152">
        <f t="shared" si="83"/>
        <v>43687</v>
      </c>
    </row>
    <row r="297" spans="1:26" x14ac:dyDescent="0.25">
      <c r="A297" s="12">
        <f t="shared" si="79"/>
        <v>11</v>
      </c>
      <c r="B297" s="14">
        <v>48.4</v>
      </c>
      <c r="C297" s="14">
        <v>28.7</v>
      </c>
      <c r="D297" s="14">
        <f t="shared" si="80"/>
        <v>19.7</v>
      </c>
      <c r="E297" s="16">
        <v>144</v>
      </c>
      <c r="F297" s="17"/>
      <c r="G297" s="14">
        <v>49.1</v>
      </c>
      <c r="H297" s="14">
        <v>29.4</v>
      </c>
      <c r="I297" s="14">
        <f t="shared" si="81"/>
        <v>19.700000000000003</v>
      </c>
      <c r="J297" s="16">
        <v>33</v>
      </c>
      <c r="K297" s="14">
        <v>48.3</v>
      </c>
      <c r="L297" s="14">
        <v>29.5</v>
      </c>
      <c r="M297" s="14">
        <f t="shared" si="82"/>
        <v>18.799999999999997</v>
      </c>
      <c r="N297" s="16">
        <v>61</v>
      </c>
      <c r="O297" s="16">
        <f t="shared" si="76"/>
        <v>238</v>
      </c>
      <c r="P297" s="14">
        <v>49.2</v>
      </c>
      <c r="Q297" s="13">
        <f>VLOOKUP(P297,'Ratio 1'!A52:B509,2)</f>
        <v>38</v>
      </c>
      <c r="R297" s="13">
        <f t="shared" si="77"/>
        <v>25.630252100840334</v>
      </c>
      <c r="S297" s="4"/>
      <c r="T297" s="2">
        <f t="shared" si="78"/>
        <v>26.756</v>
      </c>
      <c r="Z297" s="152">
        <f t="shared" si="83"/>
        <v>43688</v>
      </c>
    </row>
    <row r="298" spans="1:26" x14ac:dyDescent="0.25">
      <c r="A298" s="12">
        <f t="shared" si="79"/>
        <v>12</v>
      </c>
      <c r="B298" s="14">
        <v>47.9</v>
      </c>
      <c r="C298" s="14">
        <v>27.4</v>
      </c>
      <c r="D298" s="14">
        <f t="shared" si="80"/>
        <v>20.5</v>
      </c>
      <c r="E298" s="16">
        <v>121</v>
      </c>
      <c r="F298" s="17"/>
      <c r="G298" s="14">
        <v>48.3</v>
      </c>
      <c r="H298" s="14">
        <v>28.4</v>
      </c>
      <c r="I298" s="14">
        <f t="shared" si="81"/>
        <v>19.899999999999999</v>
      </c>
      <c r="J298" s="16">
        <v>33</v>
      </c>
      <c r="K298" s="14">
        <v>46.8</v>
      </c>
      <c r="L298" s="14">
        <v>28.6</v>
      </c>
      <c r="M298" s="14">
        <f t="shared" si="82"/>
        <v>18.199999999999996</v>
      </c>
      <c r="N298" s="16">
        <v>72</v>
      </c>
      <c r="O298" s="16">
        <f t="shared" si="76"/>
        <v>226</v>
      </c>
      <c r="P298" s="14">
        <v>48.4</v>
      </c>
      <c r="Q298" s="13">
        <f>VLOOKUP(P298,'Ratio 1'!A53:B510,2)</f>
        <v>38.1</v>
      </c>
      <c r="R298" s="13">
        <f t="shared" si="77"/>
        <v>31.858407079646017</v>
      </c>
      <c r="S298" s="4"/>
      <c r="T298" s="2">
        <f t="shared" si="78"/>
        <v>25.828999999999997</v>
      </c>
      <c r="Z298" s="152">
        <f t="shared" si="83"/>
        <v>43689</v>
      </c>
    </row>
    <row r="299" spans="1:26" x14ac:dyDescent="0.25">
      <c r="A299" s="12">
        <f t="shared" si="79"/>
        <v>13</v>
      </c>
      <c r="B299" s="14">
        <v>46.8</v>
      </c>
      <c r="C299" s="14">
        <v>26.7</v>
      </c>
      <c r="D299" s="14">
        <f t="shared" si="80"/>
        <v>20.099999999999998</v>
      </c>
      <c r="E299" s="16">
        <v>123</v>
      </c>
      <c r="F299" s="17"/>
      <c r="G299" s="14">
        <v>47.5</v>
      </c>
      <c r="H299" s="14">
        <v>27.7</v>
      </c>
      <c r="I299" s="14">
        <f t="shared" si="81"/>
        <v>19.8</v>
      </c>
      <c r="J299" s="16">
        <v>33</v>
      </c>
      <c r="K299" s="14">
        <v>45.8</v>
      </c>
      <c r="L299" s="14">
        <v>27.7</v>
      </c>
      <c r="M299" s="14">
        <f t="shared" si="82"/>
        <v>18.099999999999998</v>
      </c>
      <c r="N299" s="16">
        <v>72</v>
      </c>
      <c r="O299" s="16">
        <f t="shared" si="76"/>
        <v>228</v>
      </c>
      <c r="P299" s="14">
        <v>47.5</v>
      </c>
      <c r="Q299" s="13">
        <f>VLOOKUP(P299,'Ratio 1'!A54:B511,2)</f>
        <v>38.1</v>
      </c>
      <c r="R299" s="13">
        <f t="shared" si="77"/>
        <v>31.578947368421051</v>
      </c>
      <c r="S299" s="4"/>
      <c r="T299" s="2">
        <f t="shared" si="78"/>
        <v>25.826999999999998</v>
      </c>
      <c r="Z299" s="152">
        <f t="shared" si="83"/>
        <v>43690</v>
      </c>
    </row>
    <row r="300" spans="1:26" x14ac:dyDescent="0.25">
      <c r="A300" s="12">
        <f t="shared" si="79"/>
        <v>14</v>
      </c>
      <c r="B300" s="14">
        <v>46</v>
      </c>
      <c r="C300" s="14">
        <v>26</v>
      </c>
      <c r="D300" s="14">
        <f t="shared" si="80"/>
        <v>20</v>
      </c>
      <c r="E300" s="16">
        <v>124</v>
      </c>
      <c r="F300" s="17"/>
      <c r="G300" s="14">
        <v>46.5</v>
      </c>
      <c r="H300" s="14">
        <v>27</v>
      </c>
      <c r="I300" s="14">
        <f t="shared" si="81"/>
        <v>19.5</v>
      </c>
      <c r="J300" s="16">
        <v>33</v>
      </c>
      <c r="K300" s="14">
        <v>44.9</v>
      </c>
      <c r="L300" s="14">
        <v>27.1</v>
      </c>
      <c r="M300" s="14">
        <f t="shared" si="82"/>
        <v>17.799999999999997</v>
      </c>
      <c r="N300" s="16">
        <v>66</v>
      </c>
      <c r="O300" s="16">
        <f t="shared" si="76"/>
        <v>223</v>
      </c>
      <c r="P300" s="14">
        <v>46.5</v>
      </c>
      <c r="Q300" s="13">
        <f>VLOOKUP(P300,'Ratio 1'!A55:B512,2)</f>
        <v>38.200000000000003</v>
      </c>
      <c r="R300" s="13">
        <f t="shared" si="77"/>
        <v>29.596412556053814</v>
      </c>
      <c r="S300" s="4"/>
      <c r="T300" s="2">
        <f t="shared" si="78"/>
        <v>25.576000000000001</v>
      </c>
      <c r="Z300" s="152">
        <f t="shared" si="83"/>
        <v>43691</v>
      </c>
    </row>
    <row r="301" spans="1:26" x14ac:dyDescent="0.25">
      <c r="A301" s="12">
        <f t="shared" si="79"/>
        <v>15</v>
      </c>
      <c r="B301" s="14">
        <v>45.4</v>
      </c>
      <c r="C301" s="14">
        <v>25.2</v>
      </c>
      <c r="D301" s="14">
        <f t="shared" si="80"/>
        <v>20.2</v>
      </c>
      <c r="E301" s="16">
        <v>123</v>
      </c>
      <c r="F301" s="17"/>
      <c r="G301" s="14">
        <v>45.7</v>
      </c>
      <c r="H301" s="14">
        <v>26.2</v>
      </c>
      <c r="I301" s="14">
        <f t="shared" si="81"/>
        <v>19.500000000000004</v>
      </c>
      <c r="J301" s="16">
        <v>33</v>
      </c>
      <c r="K301" s="14">
        <v>44.4</v>
      </c>
      <c r="L301" s="14">
        <v>26.3</v>
      </c>
      <c r="M301" s="14">
        <f t="shared" si="82"/>
        <v>18.099999999999998</v>
      </c>
      <c r="N301" s="16">
        <v>59</v>
      </c>
      <c r="O301" s="16">
        <f t="shared" si="76"/>
        <v>215</v>
      </c>
      <c r="P301" s="14">
        <v>45.7</v>
      </c>
      <c r="Q301" s="13">
        <f>VLOOKUP(P301,'Ratio 1'!A56:B513,2)</f>
        <v>38.200000000000003</v>
      </c>
      <c r="R301" s="13">
        <f t="shared" si="77"/>
        <v>27.441860465116282</v>
      </c>
      <c r="S301" s="4"/>
      <c r="T301" s="2">
        <f t="shared" si="78"/>
        <v>25.527000000000001</v>
      </c>
      <c r="Z301" s="152">
        <f t="shared" si="83"/>
        <v>43692</v>
      </c>
    </row>
    <row r="302" spans="1:26" x14ac:dyDescent="0.25">
      <c r="A302" s="12">
        <f t="shared" si="79"/>
        <v>16</v>
      </c>
      <c r="B302" s="14">
        <v>44.1</v>
      </c>
      <c r="C302" s="14">
        <v>24.4</v>
      </c>
      <c r="D302" s="14">
        <f t="shared" si="80"/>
        <v>19.700000000000003</v>
      </c>
      <c r="E302" s="16">
        <v>125</v>
      </c>
      <c r="F302" s="17"/>
      <c r="G302" s="14">
        <v>44.8</v>
      </c>
      <c r="H302" s="14">
        <v>25</v>
      </c>
      <c r="I302" s="14">
        <f t="shared" si="81"/>
        <v>19.799999999999997</v>
      </c>
      <c r="J302" s="16">
        <v>33</v>
      </c>
      <c r="K302" s="14">
        <v>43.7</v>
      </c>
      <c r="L302" s="14">
        <v>25.1</v>
      </c>
      <c r="M302" s="14">
        <f t="shared" si="82"/>
        <v>18.600000000000001</v>
      </c>
      <c r="N302" s="16">
        <v>49</v>
      </c>
      <c r="O302" s="16">
        <f t="shared" si="76"/>
        <v>207</v>
      </c>
      <c r="P302" s="14">
        <v>44.8</v>
      </c>
      <c r="Q302" s="13">
        <f>VLOOKUP(P302,'Ratio 1'!A57:B514,2)</f>
        <v>38.299999999999997</v>
      </c>
      <c r="R302" s="13">
        <f t="shared" si="77"/>
        <v>23.671497584541061</v>
      </c>
      <c r="S302" s="4"/>
      <c r="T302" s="2">
        <f t="shared" si="78"/>
        <v>25.924999999999997</v>
      </c>
      <c r="Z302" s="152">
        <f t="shared" si="83"/>
        <v>43693</v>
      </c>
    </row>
    <row r="303" spans="1:26" x14ac:dyDescent="0.25">
      <c r="A303" s="12">
        <f t="shared" si="79"/>
        <v>17</v>
      </c>
      <c r="B303" s="14">
        <v>42.6</v>
      </c>
      <c r="C303" s="14">
        <v>23.3</v>
      </c>
      <c r="D303" s="14">
        <f t="shared" si="80"/>
        <v>19.3</v>
      </c>
      <c r="E303" s="16">
        <v>139</v>
      </c>
      <c r="F303" s="17"/>
      <c r="G303" s="14">
        <v>43.6</v>
      </c>
      <c r="H303" s="14">
        <v>23.7</v>
      </c>
      <c r="I303" s="14">
        <f t="shared" si="81"/>
        <v>19.900000000000002</v>
      </c>
      <c r="J303" s="16">
        <v>33</v>
      </c>
      <c r="K303" s="14">
        <v>43.1</v>
      </c>
      <c r="L303" s="14">
        <v>23.8</v>
      </c>
      <c r="M303" s="14">
        <f t="shared" si="82"/>
        <v>19.3</v>
      </c>
      <c r="N303" s="16">
        <v>28</v>
      </c>
      <c r="O303" s="16">
        <f t="shared" si="76"/>
        <v>200</v>
      </c>
      <c r="P303" s="14">
        <v>43.6</v>
      </c>
      <c r="Q303" s="13">
        <f>VLOOKUP(P303,'Ratio 1'!A58:B515,2)</f>
        <v>38.4</v>
      </c>
      <c r="R303" s="13">
        <f t="shared" si="77"/>
        <v>14.000000000000002</v>
      </c>
      <c r="S303" s="4"/>
      <c r="T303" s="2">
        <f t="shared" si="78"/>
        <v>26.711000000000006</v>
      </c>
      <c r="Z303" s="152">
        <f t="shared" si="83"/>
        <v>43694</v>
      </c>
    </row>
    <row r="304" spans="1:26" x14ac:dyDescent="0.25">
      <c r="A304" s="12">
        <f t="shared" si="79"/>
        <v>18</v>
      </c>
      <c r="B304" s="14">
        <v>41.2</v>
      </c>
      <c r="C304" s="14">
        <v>22.7</v>
      </c>
      <c r="D304" s="14">
        <f t="shared" si="80"/>
        <v>18.500000000000004</v>
      </c>
      <c r="E304" s="16">
        <v>142</v>
      </c>
      <c r="F304" s="17"/>
      <c r="G304" s="14">
        <v>42.4</v>
      </c>
      <c r="H304" s="14">
        <v>23</v>
      </c>
      <c r="I304" s="14">
        <f t="shared" si="81"/>
        <v>19.399999999999999</v>
      </c>
      <c r="J304" s="16">
        <v>33</v>
      </c>
      <c r="K304" s="14">
        <v>42</v>
      </c>
      <c r="L304" s="14">
        <v>23.1</v>
      </c>
      <c r="M304" s="14">
        <f t="shared" si="82"/>
        <v>18.899999999999999</v>
      </c>
      <c r="N304" s="16">
        <v>21</v>
      </c>
      <c r="O304" s="16">
        <f t="shared" si="76"/>
        <v>196</v>
      </c>
      <c r="P304" s="14">
        <v>42.4</v>
      </c>
      <c r="Q304" s="13">
        <f>VLOOKUP(P304,'Ratio 1'!A59:B516,2)</f>
        <v>38.6</v>
      </c>
      <c r="R304" s="13">
        <f t="shared" si="77"/>
        <v>10.714285714285714</v>
      </c>
      <c r="S304" s="4"/>
      <c r="T304" s="2">
        <f t="shared" si="78"/>
        <v>26.357999999999997</v>
      </c>
      <c r="Z304" s="152">
        <f t="shared" si="83"/>
        <v>43695</v>
      </c>
    </row>
    <row r="305" spans="1:26" x14ac:dyDescent="0.25">
      <c r="A305" s="12">
        <f t="shared" si="79"/>
        <v>19</v>
      </c>
      <c r="B305" s="14">
        <v>40</v>
      </c>
      <c r="C305" s="14">
        <v>22</v>
      </c>
      <c r="D305" s="14">
        <f t="shared" si="80"/>
        <v>18</v>
      </c>
      <c r="E305" s="16">
        <v>142</v>
      </c>
      <c r="F305" s="17"/>
      <c r="G305" s="14">
        <v>41.2</v>
      </c>
      <c r="H305" s="14">
        <v>22.1</v>
      </c>
      <c r="I305" s="14">
        <f t="shared" si="81"/>
        <v>19.100000000000001</v>
      </c>
      <c r="J305" s="16">
        <v>33</v>
      </c>
      <c r="K305" s="14">
        <v>41</v>
      </c>
      <c r="L305" s="14">
        <v>22.2</v>
      </c>
      <c r="M305" s="14">
        <f t="shared" si="82"/>
        <v>18.8</v>
      </c>
      <c r="N305" s="16">
        <v>11</v>
      </c>
      <c r="O305" s="16">
        <f t="shared" si="76"/>
        <v>186</v>
      </c>
      <c r="P305" s="14">
        <v>41.3</v>
      </c>
      <c r="Q305" s="13">
        <f>VLOOKUP(P305,'Ratio 1'!A60:B517,2)</f>
        <v>38.799999999999997</v>
      </c>
      <c r="R305" s="13">
        <f t="shared" si="77"/>
        <v>5.913978494623656</v>
      </c>
      <c r="S305" s="4"/>
      <c r="T305" s="2">
        <f t="shared" si="78"/>
        <v>26.058</v>
      </c>
      <c r="Z305" s="152">
        <f t="shared" si="83"/>
        <v>43696</v>
      </c>
    </row>
    <row r="306" spans="1:26" x14ac:dyDescent="0.25">
      <c r="A306" s="12">
        <f t="shared" si="79"/>
        <v>20</v>
      </c>
      <c r="B306" s="14">
        <v>39.700000000000003</v>
      </c>
      <c r="C306" s="14">
        <v>20.5</v>
      </c>
      <c r="D306" s="14">
        <f t="shared" si="80"/>
        <v>19.200000000000003</v>
      </c>
      <c r="E306" s="16">
        <v>106</v>
      </c>
      <c r="F306" s="17"/>
      <c r="G306" s="14">
        <v>40.5</v>
      </c>
      <c r="H306" s="14">
        <v>21.3</v>
      </c>
      <c r="I306" s="14">
        <f t="shared" si="81"/>
        <v>19.2</v>
      </c>
      <c r="J306" s="16">
        <v>33</v>
      </c>
      <c r="K306" s="14">
        <v>39.200000000000003</v>
      </c>
      <c r="L306" s="14">
        <v>21.4</v>
      </c>
      <c r="M306" s="14">
        <f t="shared" si="82"/>
        <v>17.800000000000004</v>
      </c>
      <c r="N306" s="16">
        <v>39</v>
      </c>
      <c r="O306" s="16">
        <f t="shared" si="76"/>
        <v>178</v>
      </c>
      <c r="P306" s="14">
        <v>40.4</v>
      </c>
      <c r="Q306" s="13">
        <f>VLOOKUP(P306,'Ratio 1'!A61:B518,2)</f>
        <v>38.9</v>
      </c>
      <c r="R306" s="13">
        <f t="shared" si="77"/>
        <v>21.910112359550563</v>
      </c>
      <c r="S306" s="4"/>
      <c r="T306" s="2">
        <f t="shared" si="78"/>
        <v>24.393999999999998</v>
      </c>
      <c r="Z306" s="152">
        <f t="shared" si="83"/>
        <v>43697</v>
      </c>
    </row>
    <row r="307" spans="1:26" x14ac:dyDescent="0.25">
      <c r="A307" s="12">
        <f t="shared" si="79"/>
        <v>21</v>
      </c>
      <c r="B307" s="14">
        <v>38.6</v>
      </c>
      <c r="C307" s="14">
        <v>20.100000000000001</v>
      </c>
      <c r="D307" s="14">
        <f t="shared" si="80"/>
        <v>18.5</v>
      </c>
      <c r="E307" s="16">
        <v>127</v>
      </c>
      <c r="F307" s="17"/>
      <c r="G307" s="14">
        <v>39.4</v>
      </c>
      <c r="H307" s="14">
        <v>20.6</v>
      </c>
      <c r="I307" s="14">
        <f t="shared" si="81"/>
        <v>18.799999999999997</v>
      </c>
      <c r="J307" s="16">
        <v>50</v>
      </c>
      <c r="K307" s="14">
        <v>39.4</v>
      </c>
      <c r="L307" s="14">
        <v>20.5</v>
      </c>
      <c r="M307" s="14">
        <f t="shared" si="82"/>
        <v>18.899999999999999</v>
      </c>
      <c r="N307" s="16">
        <v>0</v>
      </c>
      <c r="O307" s="16">
        <f t="shared" si="76"/>
        <v>177</v>
      </c>
      <c r="P307" s="14">
        <v>39.5</v>
      </c>
      <c r="Q307" s="13">
        <f>VLOOKUP(P307,'Ratio 1'!A62:B519,2)</f>
        <v>39</v>
      </c>
      <c r="R307" s="13">
        <f t="shared" si="77"/>
        <v>0</v>
      </c>
      <c r="S307" s="4"/>
      <c r="T307" s="2">
        <f t="shared" si="78"/>
        <v>25.022999999999996</v>
      </c>
      <c r="Z307" s="152">
        <f t="shared" si="83"/>
        <v>43698</v>
      </c>
    </row>
    <row r="308" spans="1:26" x14ac:dyDescent="0.25">
      <c r="A308" s="12">
        <f t="shared" si="79"/>
        <v>22</v>
      </c>
      <c r="B308" s="14">
        <v>38.6</v>
      </c>
      <c r="C308" s="14">
        <v>18.8</v>
      </c>
      <c r="D308" s="14">
        <f t="shared" si="80"/>
        <v>19.8</v>
      </c>
      <c r="E308" s="16">
        <v>102</v>
      </c>
      <c r="F308" s="17"/>
      <c r="G308" s="14">
        <v>39</v>
      </c>
      <c r="H308" s="14">
        <v>19.899999999999999</v>
      </c>
      <c r="I308" s="14">
        <f t="shared" si="81"/>
        <v>19.100000000000001</v>
      </c>
      <c r="J308" s="16">
        <v>61</v>
      </c>
      <c r="K308" s="14">
        <v>39.200000000000003</v>
      </c>
      <c r="L308" s="14">
        <v>19.600000000000001</v>
      </c>
      <c r="M308" s="14">
        <f t="shared" si="82"/>
        <v>19.600000000000001</v>
      </c>
      <c r="N308" s="16">
        <v>0</v>
      </c>
      <c r="O308" s="16">
        <f t="shared" si="76"/>
        <v>163</v>
      </c>
      <c r="P308" s="14">
        <v>39.299999999999997</v>
      </c>
      <c r="Q308" s="13">
        <f>VLOOKUP(P308,'Ratio 1'!A63:B520,2)</f>
        <v>39</v>
      </c>
      <c r="R308" s="13">
        <f t="shared" si="77"/>
        <v>0</v>
      </c>
      <c r="S308" s="4"/>
      <c r="T308" s="2">
        <f t="shared" si="78"/>
        <v>24.097999999999999</v>
      </c>
      <c r="Z308" s="152">
        <f t="shared" si="83"/>
        <v>43699</v>
      </c>
    </row>
    <row r="309" spans="1:26" x14ac:dyDescent="0.25">
      <c r="A309" s="12">
        <f t="shared" si="79"/>
        <v>23</v>
      </c>
      <c r="B309" s="14">
        <v>38</v>
      </c>
      <c r="C309" s="14">
        <v>18</v>
      </c>
      <c r="D309" s="14">
        <f t="shared" si="80"/>
        <v>20</v>
      </c>
      <c r="E309" s="16">
        <v>102</v>
      </c>
      <c r="F309" s="17"/>
      <c r="G309" s="14">
        <v>38.799999999999997</v>
      </c>
      <c r="H309" s="14">
        <v>19</v>
      </c>
      <c r="I309" s="14">
        <f t="shared" si="81"/>
        <v>19.799999999999997</v>
      </c>
      <c r="J309" s="16">
        <v>33</v>
      </c>
      <c r="K309" s="14">
        <v>38.5</v>
      </c>
      <c r="L309" s="14">
        <v>19.399999999999999</v>
      </c>
      <c r="M309" s="14">
        <f t="shared" si="82"/>
        <v>19.100000000000001</v>
      </c>
      <c r="N309" s="16">
        <v>25</v>
      </c>
      <c r="O309" s="16">
        <f t="shared" si="76"/>
        <v>160</v>
      </c>
      <c r="P309" s="14">
        <v>38.700000000000003</v>
      </c>
      <c r="Q309" s="13">
        <f>VLOOKUP(P309,'Ratio 1'!A64:B521,2)</f>
        <v>39.200000000000003</v>
      </c>
      <c r="R309" s="13">
        <f t="shared" si="77"/>
        <v>15.625</v>
      </c>
      <c r="S309" s="4"/>
      <c r="T309" s="2">
        <f t="shared" si="78"/>
        <v>24.797999999999995</v>
      </c>
      <c r="Z309" s="152">
        <f t="shared" si="83"/>
        <v>43700</v>
      </c>
    </row>
    <row r="310" spans="1:26" x14ac:dyDescent="0.25">
      <c r="A310" s="12">
        <f t="shared" si="79"/>
        <v>24</v>
      </c>
      <c r="B310" s="14">
        <v>37.4</v>
      </c>
      <c r="C310" s="14">
        <v>17.899999999999999</v>
      </c>
      <c r="D310" s="14">
        <f t="shared" si="80"/>
        <v>19.5</v>
      </c>
      <c r="E310" s="16">
        <v>104</v>
      </c>
      <c r="F310" s="17"/>
      <c r="G310" s="14">
        <v>38.1</v>
      </c>
      <c r="H310" s="14">
        <v>19</v>
      </c>
      <c r="I310" s="14">
        <f t="shared" si="81"/>
        <v>19.100000000000001</v>
      </c>
      <c r="J310" s="16">
        <v>33</v>
      </c>
      <c r="K310" s="14">
        <v>37.799999999999997</v>
      </c>
      <c r="L310" s="14">
        <v>19.3</v>
      </c>
      <c r="M310" s="14">
        <f t="shared" si="82"/>
        <v>18.499999999999996</v>
      </c>
      <c r="N310" s="16">
        <v>25</v>
      </c>
      <c r="O310" s="16">
        <f t="shared" si="76"/>
        <v>162</v>
      </c>
      <c r="P310" s="14">
        <v>38.1</v>
      </c>
      <c r="Q310" s="13">
        <f>VLOOKUP(P310,'Ratio 1'!A65:B522,2)</f>
        <v>39.299999999999997</v>
      </c>
      <c r="R310" s="13">
        <f t="shared" si="77"/>
        <v>15.432098765432098</v>
      </c>
      <c r="S310" s="4"/>
      <c r="T310" s="2">
        <f t="shared" si="78"/>
        <v>24.196000000000002</v>
      </c>
      <c r="Z310" s="152">
        <f t="shared" si="83"/>
        <v>43701</v>
      </c>
    </row>
    <row r="311" spans="1:26" x14ac:dyDescent="0.25">
      <c r="A311" s="12">
        <f t="shared" si="79"/>
        <v>25</v>
      </c>
      <c r="B311" s="14">
        <v>37.200000000000003</v>
      </c>
      <c r="C311" s="14">
        <v>17.5</v>
      </c>
      <c r="D311" s="14">
        <f t="shared" si="80"/>
        <v>19.700000000000003</v>
      </c>
      <c r="E311" s="16">
        <v>100</v>
      </c>
      <c r="F311" s="17"/>
      <c r="G311" s="14">
        <v>38</v>
      </c>
      <c r="H311" s="14">
        <v>18.3</v>
      </c>
      <c r="I311" s="14">
        <f t="shared" si="81"/>
        <v>19.7</v>
      </c>
      <c r="J311" s="16">
        <v>33</v>
      </c>
      <c r="K311" s="14">
        <v>37.700000000000003</v>
      </c>
      <c r="L311" s="14">
        <v>18.5</v>
      </c>
      <c r="M311" s="14">
        <f t="shared" si="82"/>
        <v>19.200000000000003</v>
      </c>
      <c r="N311" s="16">
        <v>17</v>
      </c>
      <c r="O311" s="16">
        <f t="shared" si="76"/>
        <v>150</v>
      </c>
      <c r="P311" s="14">
        <v>37.799999999999997</v>
      </c>
      <c r="Q311" s="13">
        <f>VLOOKUP(P311,'Ratio 1'!A66:B523,2)</f>
        <v>39.4</v>
      </c>
      <c r="R311" s="13">
        <f t="shared" si="77"/>
        <v>11.333333333333332</v>
      </c>
      <c r="S311" s="4"/>
      <c r="T311" s="2">
        <f t="shared" si="78"/>
        <v>24.599999999999998</v>
      </c>
      <c r="Z311" s="152">
        <f t="shared" si="83"/>
        <v>43702</v>
      </c>
    </row>
    <row r="312" spans="1:26" x14ac:dyDescent="0.25">
      <c r="A312" s="12">
        <f t="shared" si="79"/>
        <v>26</v>
      </c>
      <c r="B312" s="14">
        <v>36.6</v>
      </c>
      <c r="C312" s="14">
        <v>17.100000000000001</v>
      </c>
      <c r="D312" s="14">
        <f t="shared" si="80"/>
        <v>19.5</v>
      </c>
      <c r="E312" s="16">
        <v>113</v>
      </c>
      <c r="F312" s="17"/>
      <c r="G312" s="14">
        <v>37.6</v>
      </c>
      <c r="H312" s="14">
        <v>17.5</v>
      </c>
      <c r="I312" s="14">
        <f t="shared" si="81"/>
        <v>20.100000000000001</v>
      </c>
      <c r="J312" s="16">
        <v>34</v>
      </c>
      <c r="K312" s="14">
        <v>37.5</v>
      </c>
      <c r="L312" s="14">
        <v>17.8</v>
      </c>
      <c r="M312" s="14">
        <f t="shared" si="82"/>
        <v>19.7</v>
      </c>
      <c r="N312" s="16">
        <v>0</v>
      </c>
      <c r="O312" s="16">
        <f t="shared" si="76"/>
        <v>147</v>
      </c>
      <c r="P312" s="14">
        <v>37.6</v>
      </c>
      <c r="Q312" s="13">
        <f>VLOOKUP(P312,'Ratio 1'!A67:B524,2)</f>
        <v>39.4</v>
      </c>
      <c r="R312" s="13">
        <f t="shared" si="77"/>
        <v>0</v>
      </c>
      <c r="S312" s="4"/>
      <c r="T312" s="2">
        <f t="shared" si="78"/>
        <v>25.637</v>
      </c>
      <c r="Z312" s="152">
        <f t="shared" si="83"/>
        <v>43703</v>
      </c>
    </row>
    <row r="313" spans="1:26" x14ac:dyDescent="0.25">
      <c r="A313" s="12">
        <f t="shared" si="79"/>
        <v>27</v>
      </c>
      <c r="B313" s="14">
        <v>36.200000000000003</v>
      </c>
      <c r="C313" s="14">
        <v>17.100000000000001</v>
      </c>
      <c r="D313" s="14">
        <f t="shared" si="80"/>
        <v>19.100000000000001</v>
      </c>
      <c r="E313" s="16">
        <v>118</v>
      </c>
      <c r="F313" s="426"/>
      <c r="G313" s="14">
        <v>37.299999999999997</v>
      </c>
      <c r="H313" s="14">
        <v>17.399999999999999</v>
      </c>
      <c r="I313" s="14">
        <f t="shared" si="81"/>
        <v>19.899999999999999</v>
      </c>
      <c r="J313" s="16">
        <v>34</v>
      </c>
      <c r="K313" s="14">
        <v>37.200000000000003</v>
      </c>
      <c r="L313" s="14">
        <v>17.5</v>
      </c>
      <c r="M313" s="14">
        <f t="shared" si="82"/>
        <v>19.700000000000003</v>
      </c>
      <c r="N313" s="16">
        <v>0</v>
      </c>
      <c r="O313" s="16">
        <f t="shared" si="76"/>
        <v>152</v>
      </c>
      <c r="P313" s="14">
        <v>37.299999999999997</v>
      </c>
      <c r="Q313" s="13">
        <f>VLOOKUP(P313,'Ratio 1'!A68:B525,2)</f>
        <v>39.4</v>
      </c>
      <c r="R313" s="13">
        <f t="shared" si="77"/>
        <v>0</v>
      </c>
      <c r="S313" s="4"/>
      <c r="T313" s="2">
        <f t="shared" si="78"/>
        <v>25.681999999999999</v>
      </c>
      <c r="Z313" s="152">
        <f t="shared" si="83"/>
        <v>43704</v>
      </c>
    </row>
    <row r="314" spans="1:26" x14ac:dyDescent="0.25">
      <c r="A314" s="12">
        <f t="shared" si="79"/>
        <v>28</v>
      </c>
      <c r="B314" s="14">
        <v>36.1</v>
      </c>
      <c r="C314" s="14">
        <v>17.899999999999999</v>
      </c>
      <c r="D314" s="14">
        <f t="shared" si="80"/>
        <v>18.200000000000003</v>
      </c>
      <c r="E314" s="16">
        <v>122</v>
      </c>
      <c r="F314" s="17"/>
      <c r="G314" s="14">
        <v>37.299999999999997</v>
      </c>
      <c r="H314" s="14">
        <v>18.100000000000001</v>
      </c>
      <c r="I314" s="14">
        <f t="shared" si="81"/>
        <v>19.199999999999996</v>
      </c>
      <c r="J314" s="16">
        <v>33</v>
      </c>
      <c r="K314" s="14">
        <v>37.200000000000003</v>
      </c>
      <c r="L314" s="14">
        <v>18.2</v>
      </c>
      <c r="M314" s="14">
        <f t="shared" si="82"/>
        <v>19.000000000000004</v>
      </c>
      <c r="N314" s="16">
        <v>4</v>
      </c>
      <c r="O314" s="16">
        <f t="shared" si="76"/>
        <v>159</v>
      </c>
      <c r="P314" s="14">
        <v>37.299999999999997</v>
      </c>
      <c r="Q314" s="13">
        <f>VLOOKUP(P314,'Ratio 1'!A69:B526,2)</f>
        <v>39.4</v>
      </c>
      <c r="R314" s="13">
        <f t="shared" si="77"/>
        <v>2.5157232704402519</v>
      </c>
      <c r="S314" s="4"/>
      <c r="T314" s="2">
        <f t="shared" si="78"/>
        <v>25.177999999999994</v>
      </c>
      <c r="Z314" s="152">
        <f t="shared" si="83"/>
        <v>43705</v>
      </c>
    </row>
    <row r="315" spans="1:26" x14ac:dyDescent="0.25">
      <c r="A315" s="12">
        <f t="shared" si="79"/>
        <v>29</v>
      </c>
      <c r="B315" s="14">
        <v>36.799999999999997</v>
      </c>
      <c r="C315" s="14">
        <v>17.899999999999999</v>
      </c>
      <c r="D315" s="14">
        <f t="shared" si="80"/>
        <v>18.899999999999999</v>
      </c>
      <c r="E315" s="16">
        <v>122</v>
      </c>
      <c r="F315" s="17"/>
      <c r="G315" s="14">
        <v>38.1</v>
      </c>
      <c r="H315" s="14">
        <v>18.100000000000001</v>
      </c>
      <c r="I315" s="14">
        <f t="shared" si="81"/>
        <v>20</v>
      </c>
      <c r="J315" s="16">
        <v>34</v>
      </c>
      <c r="K315" s="14">
        <v>37.9</v>
      </c>
      <c r="L315" s="14">
        <v>18</v>
      </c>
      <c r="M315" s="14">
        <f t="shared" si="82"/>
        <v>19.899999999999999</v>
      </c>
      <c r="N315" s="16">
        <v>0</v>
      </c>
      <c r="O315" s="16">
        <f t="shared" si="76"/>
        <v>156</v>
      </c>
      <c r="P315" s="14">
        <v>38</v>
      </c>
      <c r="Q315" s="13">
        <f>VLOOKUP(P315,'Ratio 1'!A70:B527,2)</f>
        <v>39.299999999999997</v>
      </c>
      <c r="R315" s="13">
        <f t="shared" si="77"/>
        <v>0</v>
      </c>
      <c r="S315" s="4"/>
      <c r="T315" s="2">
        <f t="shared" si="78"/>
        <v>25.977999999999998</v>
      </c>
      <c r="Z315" s="152">
        <f t="shared" si="83"/>
        <v>43706</v>
      </c>
    </row>
    <row r="316" spans="1:26" x14ac:dyDescent="0.25">
      <c r="A316" s="12">
        <f t="shared" si="79"/>
        <v>30</v>
      </c>
      <c r="B316" s="14">
        <v>36.9</v>
      </c>
      <c r="C316" s="14">
        <v>18</v>
      </c>
      <c r="D316" s="14">
        <f t="shared" si="80"/>
        <v>18.899999999999999</v>
      </c>
      <c r="E316" s="16">
        <v>129</v>
      </c>
      <c r="F316" s="17"/>
      <c r="G316" s="14">
        <v>38.1</v>
      </c>
      <c r="H316" s="14">
        <v>18.3</v>
      </c>
      <c r="I316" s="14">
        <f t="shared" si="81"/>
        <v>19.8</v>
      </c>
      <c r="J316" s="16">
        <v>34</v>
      </c>
      <c r="K316" s="14">
        <v>37.9</v>
      </c>
      <c r="L316" s="14">
        <v>18.2</v>
      </c>
      <c r="M316" s="14">
        <f t="shared" si="82"/>
        <v>19.7</v>
      </c>
      <c r="N316" s="16">
        <v>0</v>
      </c>
      <c r="O316" s="16">
        <f t="shared" si="76"/>
        <v>163</v>
      </c>
      <c r="P316" s="14">
        <v>38</v>
      </c>
      <c r="Q316" s="13">
        <f>VLOOKUP(P316,'Ratio 1'!A71:B528,2)</f>
        <v>39.299999999999997</v>
      </c>
      <c r="R316" s="13">
        <f t="shared" si="77"/>
        <v>0</v>
      </c>
      <c r="S316" s="4"/>
      <c r="T316" s="2">
        <f t="shared" si="78"/>
        <v>26.121000000000002</v>
      </c>
      <c r="Z316" s="152">
        <f t="shared" si="83"/>
        <v>43707</v>
      </c>
    </row>
    <row r="317" spans="1:26" ht="18.75" thickBot="1" x14ac:dyDescent="0.3">
      <c r="A317" s="12">
        <f t="shared" si="79"/>
        <v>31</v>
      </c>
      <c r="B317" s="14">
        <v>36.6</v>
      </c>
      <c r="C317" s="14">
        <v>18.3</v>
      </c>
      <c r="D317" s="14">
        <f t="shared" si="80"/>
        <v>18.3</v>
      </c>
      <c r="E317" s="16">
        <v>135</v>
      </c>
      <c r="F317" s="17"/>
      <c r="G317" s="14">
        <v>38.1</v>
      </c>
      <c r="H317" s="14">
        <v>18.3</v>
      </c>
      <c r="I317" s="14">
        <f t="shared" si="81"/>
        <v>19.8</v>
      </c>
      <c r="J317" s="16">
        <v>34</v>
      </c>
      <c r="K317" s="14">
        <v>37.9</v>
      </c>
      <c r="L317" s="14">
        <v>18.2</v>
      </c>
      <c r="M317" s="14">
        <f t="shared" si="82"/>
        <v>19.7</v>
      </c>
      <c r="N317" s="16">
        <v>0</v>
      </c>
      <c r="O317" s="16">
        <f t="shared" si="76"/>
        <v>169</v>
      </c>
      <c r="P317" s="14">
        <v>38</v>
      </c>
      <c r="Q317" s="13">
        <f>VLOOKUP(P317,'Ratio 1'!A72:B529,2)</f>
        <v>39.299999999999997</v>
      </c>
      <c r="R317" s="13">
        <f t="shared" si="77"/>
        <v>0</v>
      </c>
      <c r="S317" s="4"/>
      <c r="T317" s="2">
        <f t="shared" si="78"/>
        <v>26.414999999999999</v>
      </c>
      <c r="Z317" s="152">
        <f t="shared" si="83"/>
        <v>43708</v>
      </c>
    </row>
    <row r="318" spans="1:26" ht="18.75" thickTop="1" x14ac:dyDescent="0.25">
      <c r="A318" s="18" t="s">
        <v>36</v>
      </c>
      <c r="B318" s="20">
        <f>MAX(B287:B317)</f>
        <v>56.1</v>
      </c>
      <c r="C318" s="20">
        <f>MAX(C287:C317)</f>
        <v>35.299999999999997</v>
      </c>
      <c r="D318" s="20">
        <f>MAX(D287:D317)</f>
        <v>21.200000000000003</v>
      </c>
      <c r="E318" s="19">
        <f>MAX(E287:E317)</f>
        <v>144</v>
      </c>
      <c r="F318" s="262"/>
      <c r="G318" s="20">
        <f t="shared" ref="G318:R318" si="84">MAX(G287:G317)</f>
        <v>56.2</v>
      </c>
      <c r="H318" s="20">
        <f t="shared" si="84"/>
        <v>36.5</v>
      </c>
      <c r="I318" s="20">
        <f t="shared" si="84"/>
        <v>20.399999999999999</v>
      </c>
      <c r="J318" s="19">
        <f t="shared" si="84"/>
        <v>136</v>
      </c>
      <c r="K318" s="20">
        <f t="shared" si="84"/>
        <v>54.3</v>
      </c>
      <c r="L318" s="20">
        <f t="shared" si="84"/>
        <v>36.6</v>
      </c>
      <c r="M318" s="20">
        <f t="shared" si="84"/>
        <v>21.1</v>
      </c>
      <c r="N318" s="19">
        <f t="shared" si="84"/>
        <v>135</v>
      </c>
      <c r="O318" s="19">
        <f t="shared" si="84"/>
        <v>293.82799999999997</v>
      </c>
      <c r="P318" s="20">
        <f t="shared" si="84"/>
        <v>56.2</v>
      </c>
      <c r="Q318" s="21">
        <f t="shared" si="84"/>
        <v>39.4</v>
      </c>
      <c r="R318" s="21">
        <f t="shared" si="84"/>
        <v>46.163946983271551</v>
      </c>
      <c r="S318" s="4"/>
    </row>
    <row r="319" spans="1:26" x14ac:dyDescent="0.25">
      <c r="A319" s="12" t="s">
        <v>37</v>
      </c>
      <c r="B319" s="14">
        <f>MIN(B287:B317)</f>
        <v>36.1</v>
      </c>
      <c r="C319" s="14">
        <f>MIN(C287:C317)</f>
        <v>17.100000000000001</v>
      </c>
      <c r="D319" s="14">
        <f>MIN(D287:D317)</f>
        <v>18</v>
      </c>
      <c r="E319" s="16">
        <f>MIN(E287:E317)</f>
        <v>100</v>
      </c>
      <c r="F319" s="17"/>
      <c r="G319" s="14">
        <f t="shared" ref="G319:R319" si="85">MIN(G287:G317)</f>
        <v>37.299999999999997</v>
      </c>
      <c r="H319" s="14">
        <f t="shared" si="85"/>
        <v>17.399999999999999</v>
      </c>
      <c r="I319" s="14">
        <f t="shared" si="85"/>
        <v>18.799999999999997</v>
      </c>
      <c r="J319" s="16">
        <f t="shared" si="85"/>
        <v>32</v>
      </c>
      <c r="K319" s="14">
        <f t="shared" si="85"/>
        <v>37.200000000000003</v>
      </c>
      <c r="L319" s="14">
        <f t="shared" si="85"/>
        <v>17.5</v>
      </c>
      <c r="M319" s="14">
        <f t="shared" si="85"/>
        <v>17.599999999999994</v>
      </c>
      <c r="N319" s="16">
        <f t="shared" si="85"/>
        <v>0</v>
      </c>
      <c r="O319" s="16">
        <f t="shared" si="85"/>
        <v>147</v>
      </c>
      <c r="P319" s="14">
        <f t="shared" si="85"/>
        <v>37.299999999999997</v>
      </c>
      <c r="Q319" s="13">
        <f t="shared" si="85"/>
        <v>30.3</v>
      </c>
      <c r="R319" s="13">
        <f t="shared" si="85"/>
        <v>0</v>
      </c>
      <c r="S319" s="4"/>
    </row>
    <row r="320" spans="1:26" x14ac:dyDescent="0.25">
      <c r="A320" s="12" t="s">
        <v>35</v>
      </c>
      <c r="B320" s="14">
        <f>AVERAGE(B287:B317)</f>
        <v>44.619354838709668</v>
      </c>
      <c r="C320" s="14">
        <f>AVERAGE(C287:C317)</f>
        <v>24.890322580645154</v>
      </c>
      <c r="D320" s="14">
        <f>AVERAGE(D287:D317)</f>
        <v>19.729032258064517</v>
      </c>
      <c r="E320" s="16">
        <f>AVERAGE(E287:E317)</f>
        <v>123.54838709677419</v>
      </c>
      <c r="F320" s="17"/>
      <c r="G320" s="14">
        <f t="shared" ref="G320:R320" si="86">AVERAGE(G287:G317)</f>
        <v>45.287096774193529</v>
      </c>
      <c r="H320" s="14">
        <f t="shared" si="86"/>
        <v>25.625806451612895</v>
      </c>
      <c r="I320" s="14">
        <f t="shared" si="86"/>
        <v>19.661290322580644</v>
      </c>
      <c r="J320" s="16">
        <f t="shared" si="86"/>
        <v>40.806451612903224</v>
      </c>
      <c r="K320" s="14">
        <f t="shared" si="86"/>
        <v>44.49354838709678</v>
      </c>
      <c r="L320" s="14">
        <f t="shared" si="86"/>
        <v>25.700000000000006</v>
      </c>
      <c r="M320" s="14">
        <f t="shared" si="86"/>
        <v>18.793548387096777</v>
      </c>
      <c r="N320" s="16">
        <f t="shared" si="86"/>
        <v>46.483870967741936</v>
      </c>
      <c r="O320" s="16">
        <f t="shared" si="86"/>
        <v>211.47112903225806</v>
      </c>
      <c r="P320" s="14">
        <f t="shared" si="86"/>
        <v>45.299999999999983</v>
      </c>
      <c r="Q320" s="13">
        <f t="shared" si="86"/>
        <v>37.558064516129022</v>
      </c>
      <c r="R320" s="13">
        <f t="shared" si="86"/>
        <v>19.060975462611108</v>
      </c>
      <c r="S320" s="4"/>
    </row>
    <row r="321" spans="1:26" x14ac:dyDescent="0.25">
      <c r="A321" s="6" t="s">
        <v>38</v>
      </c>
      <c r="B321" s="65"/>
      <c r="C321" s="65"/>
      <c r="D321" s="65"/>
      <c r="E321" s="66"/>
      <c r="F321" s="264"/>
      <c r="G321" s="65"/>
      <c r="H321" s="65"/>
      <c r="I321" s="65"/>
      <c r="J321" s="66"/>
      <c r="K321" s="65"/>
      <c r="L321" s="65"/>
      <c r="M321" s="65"/>
      <c r="N321" s="66"/>
      <c r="O321" s="66"/>
      <c r="P321" s="65"/>
      <c r="Q321" s="67"/>
      <c r="R321" s="67"/>
    </row>
    <row r="322" spans="1:26" x14ac:dyDescent="0.25">
      <c r="A322" s="2" t="s">
        <v>39</v>
      </c>
    </row>
    <row r="324" spans="1:26" x14ac:dyDescent="0.25">
      <c r="A324" s="1" t="s">
        <v>40</v>
      </c>
      <c r="B324" s="1"/>
      <c r="C324" s="1"/>
      <c r="D324" s="1"/>
      <c r="E324" s="1"/>
      <c r="F324" s="258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26" x14ac:dyDescent="0.25">
      <c r="J325" s="49"/>
    </row>
    <row r="326" spans="1:26" x14ac:dyDescent="0.25">
      <c r="A326" s="11" t="s">
        <v>30</v>
      </c>
      <c r="B326" s="23" t="s">
        <v>41</v>
      </c>
      <c r="C326" s="25"/>
      <c r="D326" s="25"/>
      <c r="E326" s="24"/>
      <c r="F326" s="260" t="s">
        <v>42</v>
      </c>
      <c r="G326" s="23" t="s">
        <v>43</v>
      </c>
      <c r="H326" s="25"/>
      <c r="I326" s="25"/>
      <c r="J326" s="24"/>
      <c r="K326" s="23" t="s">
        <v>44</v>
      </c>
      <c r="L326" s="25"/>
      <c r="M326" s="25"/>
      <c r="N326" s="24"/>
      <c r="O326" s="11" t="s">
        <v>45</v>
      </c>
      <c r="P326" s="11" t="s">
        <v>46</v>
      </c>
      <c r="Q326" s="23" t="s">
        <v>47</v>
      </c>
      <c r="R326" s="24"/>
      <c r="S326" s="4"/>
    </row>
    <row r="327" spans="1:26" x14ac:dyDescent="0.25">
      <c r="A327" s="22">
        <f>A4</f>
        <v>2019</v>
      </c>
      <c r="B327" s="12" t="s">
        <v>48</v>
      </c>
      <c r="C327" s="12" t="s">
        <v>49</v>
      </c>
      <c r="D327" s="12" t="s">
        <v>50</v>
      </c>
      <c r="E327" s="12" t="s">
        <v>13</v>
      </c>
      <c r="F327" s="261" t="s">
        <v>13</v>
      </c>
      <c r="G327" s="12" t="s">
        <v>48</v>
      </c>
      <c r="H327" s="12" t="s">
        <v>49</v>
      </c>
      <c r="I327" s="12" t="s">
        <v>50</v>
      </c>
      <c r="J327" s="12" t="s">
        <v>51</v>
      </c>
      <c r="K327" s="12" t="s">
        <v>48</v>
      </c>
      <c r="L327" s="12" t="s">
        <v>49</v>
      </c>
      <c r="M327" s="12" t="s">
        <v>50</v>
      </c>
      <c r="N327" s="12" t="s">
        <v>51</v>
      </c>
      <c r="O327" s="22" t="s">
        <v>51</v>
      </c>
      <c r="P327" s="22" t="s">
        <v>14</v>
      </c>
      <c r="Q327" s="12" t="s">
        <v>52</v>
      </c>
      <c r="R327" s="12" t="s">
        <v>53</v>
      </c>
      <c r="S327" s="4"/>
    </row>
    <row r="328" spans="1:26" x14ac:dyDescent="0.25">
      <c r="A328" s="12">
        <v>1</v>
      </c>
      <c r="B328" s="14">
        <v>36.6</v>
      </c>
      <c r="C328" s="14">
        <v>18.5</v>
      </c>
      <c r="D328" s="14">
        <f>+B328-C328</f>
        <v>18.100000000000001</v>
      </c>
      <c r="E328" s="16">
        <v>135</v>
      </c>
      <c r="F328" s="17"/>
      <c r="G328" s="14">
        <v>38.1</v>
      </c>
      <c r="H328" s="14">
        <v>18.3</v>
      </c>
      <c r="I328" s="14">
        <f>+G328-H328</f>
        <v>19.8</v>
      </c>
      <c r="J328" s="16">
        <v>34</v>
      </c>
      <c r="K328" s="14">
        <v>38</v>
      </c>
      <c r="L328" s="14">
        <v>18.2</v>
      </c>
      <c r="M328" s="14">
        <f>+K328-L328</f>
        <v>19.8</v>
      </c>
      <c r="N328" s="16">
        <v>0</v>
      </c>
      <c r="O328" s="16">
        <f t="shared" ref="O328:O357" si="87">E328+F328+J328+N328</f>
        <v>169</v>
      </c>
      <c r="P328" s="14">
        <v>38</v>
      </c>
      <c r="Q328" s="13">
        <f>VLOOKUP(P328,'Ratio 1'!A83:B540,2)</f>
        <v>39.299999999999997</v>
      </c>
      <c r="R328" s="13">
        <f t="shared" ref="R328:R357" si="88">N328/O328*100</f>
        <v>0</v>
      </c>
      <c r="S328" s="4"/>
      <c r="T328" s="2">
        <f t="shared" ref="T328:T357" si="89">I328+(0.5*0.018*E328)+(0.04*E328)</f>
        <v>26.414999999999999</v>
      </c>
      <c r="Z328" s="152">
        <v>43709</v>
      </c>
    </row>
    <row r="329" spans="1:26" x14ac:dyDescent="0.25">
      <c r="A329" s="12">
        <f t="shared" ref="A329:A357" si="90">SUM(A328+1)</f>
        <v>2</v>
      </c>
      <c r="B329" s="14">
        <v>36.9</v>
      </c>
      <c r="C329" s="14">
        <v>18.3</v>
      </c>
      <c r="D329" s="14">
        <f t="shared" ref="D329:D357" si="91">+B329-C329</f>
        <v>18.599999999999998</v>
      </c>
      <c r="E329" s="16">
        <v>130</v>
      </c>
      <c r="F329" s="17"/>
      <c r="G329" s="14">
        <v>38.200000000000003</v>
      </c>
      <c r="H329" s="14">
        <v>18.3</v>
      </c>
      <c r="I329" s="14">
        <f t="shared" ref="I329:I357" si="92">+G329-H329</f>
        <v>19.900000000000002</v>
      </c>
      <c r="J329" s="16">
        <v>34</v>
      </c>
      <c r="K329" s="14">
        <v>38.1</v>
      </c>
      <c r="L329" s="14">
        <v>18.3</v>
      </c>
      <c r="M329" s="14">
        <f t="shared" ref="M329:M357" si="93">+K329-L329</f>
        <v>19.8</v>
      </c>
      <c r="N329" s="16">
        <v>0</v>
      </c>
      <c r="O329" s="16">
        <f t="shared" si="87"/>
        <v>164</v>
      </c>
      <c r="P329" s="14">
        <v>38.200000000000003</v>
      </c>
      <c r="Q329" s="13">
        <f>VLOOKUP(P329,'Ratio 1'!A84:B541,2)</f>
        <v>39.299999999999997</v>
      </c>
      <c r="R329" s="13">
        <f t="shared" si="88"/>
        <v>0</v>
      </c>
      <c r="S329" s="4"/>
      <c r="T329" s="2">
        <f t="shared" si="89"/>
        <v>26.27</v>
      </c>
      <c r="Z329" s="152">
        <f>Z328+1</f>
        <v>43710</v>
      </c>
    </row>
    <row r="330" spans="1:26" x14ac:dyDescent="0.25">
      <c r="A330" s="12">
        <f t="shared" si="90"/>
        <v>3</v>
      </c>
      <c r="B330" s="14">
        <v>37.299999999999997</v>
      </c>
      <c r="C330" s="14">
        <v>18.399999999999999</v>
      </c>
      <c r="D330" s="14">
        <f t="shared" si="91"/>
        <v>18.899999999999999</v>
      </c>
      <c r="E330" s="16">
        <v>120</v>
      </c>
      <c r="F330" s="17"/>
      <c r="G330" s="14">
        <v>38.4</v>
      </c>
      <c r="H330" s="14">
        <v>18.7</v>
      </c>
      <c r="I330" s="14">
        <f t="shared" si="92"/>
        <v>19.7</v>
      </c>
      <c r="J330" s="16">
        <v>33</v>
      </c>
      <c r="K330" s="14">
        <v>38.200000000000003</v>
      </c>
      <c r="L330" s="14">
        <v>18.8</v>
      </c>
      <c r="M330" s="14">
        <f t="shared" si="93"/>
        <v>19.400000000000002</v>
      </c>
      <c r="N330" s="16">
        <v>14</v>
      </c>
      <c r="O330" s="16">
        <f t="shared" si="87"/>
        <v>167</v>
      </c>
      <c r="P330" s="14">
        <v>38.4</v>
      </c>
      <c r="Q330" s="13">
        <f>VLOOKUP(P330,'Ratio 1'!A85:B542,2)</f>
        <v>39.200000000000003</v>
      </c>
      <c r="R330" s="13">
        <f t="shared" si="88"/>
        <v>8.3832335329341312</v>
      </c>
      <c r="S330" s="4"/>
      <c r="T330" s="2">
        <f t="shared" si="89"/>
        <v>25.58</v>
      </c>
      <c r="Z330" s="152">
        <f t="shared" ref="Z330:Z357" si="94">Z329+1</f>
        <v>43711</v>
      </c>
    </row>
    <row r="331" spans="1:26" x14ac:dyDescent="0.25">
      <c r="A331" s="12">
        <f t="shared" si="90"/>
        <v>4</v>
      </c>
      <c r="B331" s="14">
        <v>37.5</v>
      </c>
      <c r="C331" s="14">
        <v>17.899999999999999</v>
      </c>
      <c r="D331" s="14">
        <f t="shared" si="91"/>
        <v>19.600000000000001</v>
      </c>
      <c r="E331" s="16">
        <v>121</v>
      </c>
      <c r="F331" s="17"/>
      <c r="G331" s="14">
        <v>38.6</v>
      </c>
      <c r="H331" s="14">
        <v>18.399999999999999</v>
      </c>
      <c r="I331" s="14">
        <f t="shared" si="92"/>
        <v>20.200000000000003</v>
      </c>
      <c r="J331" s="16">
        <v>34</v>
      </c>
      <c r="K331" s="14">
        <v>38.4</v>
      </c>
      <c r="L331" s="14">
        <v>18.3</v>
      </c>
      <c r="M331" s="14">
        <f t="shared" si="93"/>
        <v>20.099999999999998</v>
      </c>
      <c r="N331" s="16">
        <v>9</v>
      </c>
      <c r="O331" s="16">
        <f t="shared" si="87"/>
        <v>164</v>
      </c>
      <c r="P331" s="14">
        <v>38.5</v>
      </c>
      <c r="Q331" s="13">
        <f>VLOOKUP(P331,'Ratio 1'!A86:B543,2)</f>
        <v>39.200000000000003</v>
      </c>
      <c r="R331" s="13">
        <f t="shared" si="88"/>
        <v>5.4878048780487809</v>
      </c>
      <c r="S331" s="4"/>
      <c r="T331" s="2">
        <f t="shared" si="89"/>
        <v>26.129000000000001</v>
      </c>
      <c r="Z331" s="152">
        <f t="shared" si="94"/>
        <v>43712</v>
      </c>
    </row>
    <row r="332" spans="1:26" x14ac:dyDescent="0.25">
      <c r="A332" s="12">
        <f t="shared" si="90"/>
        <v>5</v>
      </c>
      <c r="B332" s="14">
        <v>37.299999999999997</v>
      </c>
      <c r="C332" s="14">
        <v>18.2</v>
      </c>
      <c r="D332" s="14">
        <f t="shared" si="91"/>
        <v>19.099999999999998</v>
      </c>
      <c r="E332" s="16">
        <v>121</v>
      </c>
      <c r="F332" s="17"/>
      <c r="G332" s="14">
        <v>38.4</v>
      </c>
      <c r="H332" s="14">
        <v>18.8</v>
      </c>
      <c r="I332" s="14">
        <f t="shared" si="92"/>
        <v>19.599999999999998</v>
      </c>
      <c r="J332" s="16">
        <v>33</v>
      </c>
      <c r="K332" s="14">
        <v>38.1</v>
      </c>
      <c r="L332" s="14">
        <v>18.8</v>
      </c>
      <c r="M332" s="14">
        <f t="shared" si="93"/>
        <v>19.3</v>
      </c>
      <c r="N332" s="16">
        <v>15</v>
      </c>
      <c r="O332" s="16">
        <f t="shared" si="87"/>
        <v>169</v>
      </c>
      <c r="P332" s="14">
        <v>38.299999999999997</v>
      </c>
      <c r="Q332" s="13">
        <f>VLOOKUP(P332,'Ratio 1'!A87:B544,2)</f>
        <v>39.200000000000003</v>
      </c>
      <c r="R332" s="13">
        <f t="shared" si="88"/>
        <v>8.8757396449704142</v>
      </c>
      <c r="S332" s="4"/>
      <c r="T332" s="2">
        <f t="shared" si="89"/>
        <v>25.528999999999996</v>
      </c>
      <c r="Z332" s="152">
        <f t="shared" si="94"/>
        <v>43713</v>
      </c>
    </row>
    <row r="333" spans="1:26" x14ac:dyDescent="0.25">
      <c r="A333" s="12">
        <f t="shared" si="90"/>
        <v>6</v>
      </c>
      <c r="B333" s="14">
        <v>37.1</v>
      </c>
      <c r="C333" s="14">
        <v>18.100000000000001</v>
      </c>
      <c r="D333" s="14">
        <f t="shared" si="91"/>
        <v>19</v>
      </c>
      <c r="E333" s="16">
        <v>121</v>
      </c>
      <c r="F333" s="17"/>
      <c r="G333" s="14">
        <v>38.1</v>
      </c>
      <c r="H333" s="14">
        <v>18.7</v>
      </c>
      <c r="I333" s="14">
        <f t="shared" si="92"/>
        <v>19.400000000000002</v>
      </c>
      <c r="J333" s="16">
        <v>33</v>
      </c>
      <c r="K333" s="14">
        <v>38.1</v>
      </c>
      <c r="L333" s="14">
        <v>18.600000000000001</v>
      </c>
      <c r="M333" s="14">
        <f t="shared" si="93"/>
        <v>19.5</v>
      </c>
      <c r="N333" s="16">
        <v>10</v>
      </c>
      <c r="O333" s="16">
        <f t="shared" si="87"/>
        <v>164</v>
      </c>
      <c r="P333" s="14">
        <v>38.1</v>
      </c>
      <c r="Q333" s="13">
        <f>VLOOKUP(P333,'Ratio 1'!A88:B545,2)</f>
        <v>39.299999999999997</v>
      </c>
      <c r="R333" s="13">
        <f t="shared" si="88"/>
        <v>6.0975609756097562</v>
      </c>
      <c r="S333" s="4"/>
      <c r="T333" s="2">
        <f t="shared" si="89"/>
        <v>25.329000000000001</v>
      </c>
      <c r="Z333" s="152">
        <f t="shared" si="94"/>
        <v>43714</v>
      </c>
    </row>
    <row r="334" spans="1:26" x14ac:dyDescent="0.25">
      <c r="A334" s="12">
        <f t="shared" si="90"/>
        <v>7</v>
      </c>
      <c r="B334" s="14">
        <v>36.700000000000003</v>
      </c>
      <c r="C334" s="14">
        <v>17.5</v>
      </c>
      <c r="D334" s="14">
        <f t="shared" si="91"/>
        <v>19.200000000000003</v>
      </c>
      <c r="E334" s="16">
        <v>123</v>
      </c>
      <c r="F334" s="17"/>
      <c r="G334" s="14">
        <v>38</v>
      </c>
      <c r="H334" s="14">
        <v>18.8</v>
      </c>
      <c r="I334" s="14">
        <f t="shared" si="92"/>
        <v>19.2</v>
      </c>
      <c r="J334" s="16">
        <v>33</v>
      </c>
      <c r="K334" s="14">
        <v>38</v>
      </c>
      <c r="L334" s="14">
        <v>18.5</v>
      </c>
      <c r="M334" s="14">
        <f t="shared" si="93"/>
        <v>19.5</v>
      </c>
      <c r="N334" s="16">
        <v>0</v>
      </c>
      <c r="O334" s="16">
        <f t="shared" si="87"/>
        <v>156</v>
      </c>
      <c r="P334" s="14">
        <v>38</v>
      </c>
      <c r="Q334" s="13">
        <f>VLOOKUP(P334,'Ratio 1'!A89:B546,2)</f>
        <v>39.299999999999997</v>
      </c>
      <c r="R334" s="13">
        <f t="shared" si="88"/>
        <v>0</v>
      </c>
      <c r="S334" s="4"/>
      <c r="T334" s="2">
        <f t="shared" si="89"/>
        <v>25.226999999999997</v>
      </c>
      <c r="Z334" s="152">
        <f t="shared" si="94"/>
        <v>43715</v>
      </c>
    </row>
    <row r="335" spans="1:26" x14ac:dyDescent="0.25">
      <c r="A335" s="12">
        <f t="shared" si="90"/>
        <v>8</v>
      </c>
      <c r="B335" s="14">
        <v>36.700000000000003</v>
      </c>
      <c r="C335" s="14">
        <v>16.100000000000001</v>
      </c>
      <c r="D335" s="14">
        <f t="shared" si="91"/>
        <v>20.6</v>
      </c>
      <c r="E335" s="16">
        <v>113</v>
      </c>
      <c r="F335" s="17"/>
      <c r="G335" s="14">
        <v>37.799999999999997</v>
      </c>
      <c r="H335" s="14">
        <v>18.5</v>
      </c>
      <c r="I335" s="14">
        <f t="shared" si="92"/>
        <v>19.299999999999997</v>
      </c>
      <c r="J335" s="16">
        <v>33</v>
      </c>
      <c r="K335" s="14">
        <v>37.799999999999997</v>
      </c>
      <c r="L335" s="14">
        <v>18.5</v>
      </c>
      <c r="M335" s="14">
        <f t="shared" si="93"/>
        <v>19.299999999999997</v>
      </c>
      <c r="N335" s="16">
        <v>0</v>
      </c>
      <c r="O335" s="16">
        <f t="shared" si="87"/>
        <v>146</v>
      </c>
      <c r="P335" s="14">
        <v>37.9</v>
      </c>
      <c r="Q335" s="13">
        <f>VLOOKUP(P335,'Ratio 1'!A90:B547,2)</f>
        <v>39.299999999999997</v>
      </c>
      <c r="R335" s="13">
        <f t="shared" si="88"/>
        <v>0</v>
      </c>
      <c r="S335" s="4"/>
      <c r="T335" s="2">
        <f t="shared" si="89"/>
        <v>24.836999999999996</v>
      </c>
      <c r="Z335" s="152">
        <f t="shared" si="94"/>
        <v>43716</v>
      </c>
    </row>
    <row r="336" spans="1:26" x14ac:dyDescent="0.25">
      <c r="A336" s="12">
        <f t="shared" si="90"/>
        <v>9</v>
      </c>
      <c r="B336" s="14">
        <v>36.200000000000003</v>
      </c>
      <c r="C336" s="14">
        <v>16.5</v>
      </c>
      <c r="D336" s="14">
        <f t="shared" si="91"/>
        <v>19.700000000000003</v>
      </c>
      <c r="E336" s="16">
        <v>119</v>
      </c>
      <c r="F336" s="17"/>
      <c r="G336" s="14">
        <v>37.5</v>
      </c>
      <c r="H336" s="14">
        <v>17</v>
      </c>
      <c r="I336" s="14">
        <f t="shared" si="92"/>
        <v>20.5</v>
      </c>
      <c r="J336" s="16">
        <v>34</v>
      </c>
      <c r="K336" s="14">
        <v>37.4</v>
      </c>
      <c r="L336" s="14">
        <v>16.899999999999999</v>
      </c>
      <c r="M336" s="14">
        <f t="shared" si="93"/>
        <v>20.5</v>
      </c>
      <c r="N336" s="16">
        <v>2</v>
      </c>
      <c r="O336" s="16">
        <f t="shared" si="87"/>
        <v>155</v>
      </c>
      <c r="P336" s="14">
        <v>37.5</v>
      </c>
      <c r="Q336" s="13">
        <f>VLOOKUP(P336,'Ratio 1'!A91:B548,2)</f>
        <v>39.4</v>
      </c>
      <c r="R336" s="13">
        <f t="shared" si="88"/>
        <v>1.2903225806451613</v>
      </c>
      <c r="S336" s="4"/>
      <c r="T336" s="2">
        <f t="shared" si="89"/>
        <v>26.331000000000003</v>
      </c>
      <c r="Z336" s="152">
        <f t="shared" si="94"/>
        <v>43717</v>
      </c>
    </row>
    <row r="337" spans="1:26" x14ac:dyDescent="0.25">
      <c r="A337" s="12">
        <f t="shared" si="90"/>
        <v>10</v>
      </c>
      <c r="B337" s="14">
        <v>35.6</v>
      </c>
      <c r="C337" s="14">
        <v>17.5</v>
      </c>
      <c r="D337" s="14">
        <f t="shared" si="91"/>
        <v>18.100000000000001</v>
      </c>
      <c r="E337" s="16">
        <v>120</v>
      </c>
      <c r="F337" s="17"/>
      <c r="G337" s="14">
        <v>36.799999999999997</v>
      </c>
      <c r="H337" s="14">
        <v>17.899999999999999</v>
      </c>
      <c r="I337" s="14">
        <f t="shared" si="92"/>
        <v>18.899999999999999</v>
      </c>
      <c r="J337" s="16">
        <v>43</v>
      </c>
      <c r="K337" s="14">
        <v>36.799999999999997</v>
      </c>
      <c r="L337" s="14">
        <v>17.899999999999999</v>
      </c>
      <c r="M337" s="14">
        <f t="shared" si="93"/>
        <v>18.899999999999999</v>
      </c>
      <c r="N337" s="16">
        <v>0</v>
      </c>
      <c r="O337" s="16">
        <f t="shared" si="87"/>
        <v>163</v>
      </c>
      <c r="P337" s="14">
        <v>36.9</v>
      </c>
      <c r="Q337" s="13">
        <f>VLOOKUP(P337,'Ratio 1'!A92:B549,2)</f>
        <v>39.5</v>
      </c>
      <c r="R337" s="13">
        <f t="shared" si="88"/>
        <v>0</v>
      </c>
      <c r="S337" s="4"/>
      <c r="T337" s="2">
        <f t="shared" si="89"/>
        <v>24.779999999999998</v>
      </c>
      <c r="Z337" s="152">
        <f t="shared" si="94"/>
        <v>43718</v>
      </c>
    </row>
    <row r="338" spans="1:26" x14ac:dyDescent="0.25">
      <c r="A338" s="12">
        <f t="shared" si="90"/>
        <v>11</v>
      </c>
      <c r="B338" s="14">
        <v>35.4</v>
      </c>
      <c r="C338" s="14">
        <v>16.3</v>
      </c>
      <c r="D338" s="14">
        <f t="shared" si="91"/>
        <v>19.099999999999998</v>
      </c>
      <c r="E338" s="16">
        <v>115</v>
      </c>
      <c r="F338" s="17"/>
      <c r="G338" s="14">
        <v>36.700000000000003</v>
      </c>
      <c r="H338" s="14">
        <v>16.8</v>
      </c>
      <c r="I338" s="14">
        <f t="shared" si="92"/>
        <v>19.900000000000002</v>
      </c>
      <c r="J338" s="16">
        <v>34</v>
      </c>
      <c r="K338" s="14">
        <v>36.6</v>
      </c>
      <c r="L338" s="14">
        <v>16.600000000000001</v>
      </c>
      <c r="M338" s="14">
        <f t="shared" si="93"/>
        <v>20</v>
      </c>
      <c r="N338" s="16">
        <v>0</v>
      </c>
      <c r="O338" s="16">
        <f t="shared" si="87"/>
        <v>149</v>
      </c>
      <c r="P338" s="14">
        <v>36.700000000000003</v>
      </c>
      <c r="Q338" s="13">
        <f>VLOOKUP(P338,'Ratio 1'!A93:B550,2)</f>
        <v>39.5</v>
      </c>
      <c r="R338" s="13">
        <f t="shared" si="88"/>
        <v>0</v>
      </c>
      <c r="S338" s="4"/>
      <c r="T338" s="2">
        <f t="shared" si="89"/>
        <v>25.535000000000004</v>
      </c>
      <c r="Z338" s="152">
        <f t="shared" si="94"/>
        <v>43719</v>
      </c>
    </row>
    <row r="339" spans="1:26" x14ac:dyDescent="0.25">
      <c r="A339" s="12">
        <f t="shared" si="90"/>
        <v>12</v>
      </c>
      <c r="B339" s="14">
        <v>34.9</v>
      </c>
      <c r="C339" s="14">
        <v>16</v>
      </c>
      <c r="D339" s="14">
        <f t="shared" si="91"/>
        <v>18.899999999999999</v>
      </c>
      <c r="E339" s="16">
        <v>110</v>
      </c>
      <c r="F339" s="17"/>
      <c r="G339" s="14">
        <v>36</v>
      </c>
      <c r="H339" s="14">
        <v>16.5</v>
      </c>
      <c r="I339" s="14">
        <f t="shared" si="92"/>
        <v>19.5</v>
      </c>
      <c r="J339" s="16">
        <v>33</v>
      </c>
      <c r="K339" s="14">
        <v>35.9</v>
      </c>
      <c r="L339" s="14">
        <v>16.399999999999999</v>
      </c>
      <c r="M339" s="14">
        <f t="shared" si="93"/>
        <v>19.5</v>
      </c>
      <c r="N339" s="16">
        <v>0</v>
      </c>
      <c r="O339" s="16">
        <f t="shared" si="87"/>
        <v>143</v>
      </c>
      <c r="P339" s="14">
        <v>36</v>
      </c>
      <c r="Q339" s="13">
        <f>VLOOKUP(P339,'Ratio 1'!A94:B551,2)</f>
        <v>39.6</v>
      </c>
      <c r="R339" s="13">
        <f t="shared" si="88"/>
        <v>0</v>
      </c>
      <c r="S339" s="4"/>
      <c r="T339" s="2">
        <f t="shared" si="89"/>
        <v>24.89</v>
      </c>
      <c r="Z339" s="152">
        <f t="shared" si="94"/>
        <v>43720</v>
      </c>
    </row>
    <row r="340" spans="1:26" x14ac:dyDescent="0.25">
      <c r="A340" s="12">
        <f t="shared" si="90"/>
        <v>13</v>
      </c>
      <c r="B340" s="14">
        <v>34.700000000000003</v>
      </c>
      <c r="C340" s="14">
        <v>14.9</v>
      </c>
      <c r="D340" s="14">
        <f t="shared" si="91"/>
        <v>19.800000000000004</v>
      </c>
      <c r="E340" s="16">
        <v>99</v>
      </c>
      <c r="F340" s="17"/>
      <c r="G340" s="14">
        <v>35.700000000000003</v>
      </c>
      <c r="H340" s="14">
        <v>15.6</v>
      </c>
      <c r="I340" s="14">
        <f t="shared" si="92"/>
        <v>20.100000000000001</v>
      </c>
      <c r="J340" s="16">
        <v>34</v>
      </c>
      <c r="K340" s="14">
        <v>35.6</v>
      </c>
      <c r="L340" s="14">
        <v>15.6</v>
      </c>
      <c r="M340" s="14">
        <f t="shared" si="93"/>
        <v>20</v>
      </c>
      <c r="N340" s="16">
        <v>0</v>
      </c>
      <c r="O340" s="16">
        <f t="shared" si="87"/>
        <v>133</v>
      </c>
      <c r="P340" s="14">
        <v>35.700000000000003</v>
      </c>
      <c r="Q340" s="13">
        <f>VLOOKUP(P340,'Ratio 1'!A95:B552,2)</f>
        <v>39.700000000000003</v>
      </c>
      <c r="R340" s="13">
        <f t="shared" si="88"/>
        <v>0</v>
      </c>
      <c r="S340" s="4"/>
      <c r="T340" s="2">
        <f t="shared" si="89"/>
        <v>24.951000000000001</v>
      </c>
      <c r="Z340" s="152">
        <f t="shared" si="94"/>
        <v>43721</v>
      </c>
    </row>
    <row r="341" spans="1:26" x14ac:dyDescent="0.25">
      <c r="A341" s="12">
        <f t="shared" si="90"/>
        <v>14</v>
      </c>
      <c r="B341" s="14">
        <v>34</v>
      </c>
      <c r="C341" s="14">
        <v>14.6</v>
      </c>
      <c r="D341" s="14">
        <f t="shared" si="91"/>
        <v>19.399999999999999</v>
      </c>
      <c r="E341" s="16">
        <v>99</v>
      </c>
      <c r="F341" s="17"/>
      <c r="G341" s="14">
        <v>35</v>
      </c>
      <c r="H341" s="14">
        <v>15.5</v>
      </c>
      <c r="I341" s="14">
        <f t="shared" si="92"/>
        <v>19.5</v>
      </c>
      <c r="J341" s="16">
        <v>33</v>
      </c>
      <c r="K341" s="14">
        <v>34.9</v>
      </c>
      <c r="L341" s="14">
        <v>15.4</v>
      </c>
      <c r="M341" s="14">
        <f t="shared" si="93"/>
        <v>19.5</v>
      </c>
      <c r="N341" s="16">
        <v>0</v>
      </c>
      <c r="O341" s="16">
        <f t="shared" si="87"/>
        <v>132</v>
      </c>
      <c r="P341" s="14">
        <v>35</v>
      </c>
      <c r="Q341" s="13">
        <f>VLOOKUP(P341,'Ratio 1'!A96:B553,2)</f>
        <v>39.799999999999997</v>
      </c>
      <c r="R341" s="13">
        <f t="shared" si="88"/>
        <v>0</v>
      </c>
      <c r="S341" s="4"/>
      <c r="T341" s="2">
        <f t="shared" si="89"/>
        <v>24.350999999999999</v>
      </c>
      <c r="Z341" s="152">
        <f t="shared" si="94"/>
        <v>43722</v>
      </c>
    </row>
    <row r="342" spans="1:26" x14ac:dyDescent="0.25">
      <c r="A342" s="12">
        <f t="shared" si="90"/>
        <v>15</v>
      </c>
      <c r="B342" s="14">
        <v>33.200000000000003</v>
      </c>
      <c r="C342" s="14">
        <v>14.5</v>
      </c>
      <c r="D342" s="14">
        <f t="shared" si="91"/>
        <v>18.700000000000003</v>
      </c>
      <c r="E342" s="16">
        <v>99</v>
      </c>
      <c r="F342" s="17"/>
      <c r="G342" s="14">
        <v>34.200000000000003</v>
      </c>
      <c r="H342" s="14">
        <v>15</v>
      </c>
      <c r="I342" s="14">
        <f t="shared" si="92"/>
        <v>19.200000000000003</v>
      </c>
      <c r="J342" s="16">
        <v>33</v>
      </c>
      <c r="K342" s="14">
        <v>34.200000000000003</v>
      </c>
      <c r="L342" s="14">
        <v>14.9</v>
      </c>
      <c r="M342" s="14">
        <f t="shared" si="93"/>
        <v>19.300000000000004</v>
      </c>
      <c r="N342" s="16">
        <v>0</v>
      </c>
      <c r="O342" s="16">
        <f t="shared" si="87"/>
        <v>132</v>
      </c>
      <c r="P342" s="14">
        <v>34.299999999999997</v>
      </c>
      <c r="Q342" s="13">
        <f>VLOOKUP(P342,'Ratio 1'!A97:B554,2)</f>
        <v>39.9</v>
      </c>
      <c r="R342" s="13">
        <f t="shared" si="88"/>
        <v>0</v>
      </c>
      <c r="S342" s="4"/>
      <c r="T342" s="2">
        <f t="shared" si="89"/>
        <v>24.051000000000002</v>
      </c>
      <c r="Z342" s="152">
        <f t="shared" si="94"/>
        <v>43723</v>
      </c>
    </row>
    <row r="343" spans="1:26" x14ac:dyDescent="0.25">
      <c r="A343" s="12">
        <f t="shared" si="90"/>
        <v>16</v>
      </c>
      <c r="B343" s="14">
        <v>32.700000000000003</v>
      </c>
      <c r="C343" s="14">
        <v>14.3</v>
      </c>
      <c r="D343" s="14">
        <f t="shared" si="91"/>
        <v>18.400000000000002</v>
      </c>
      <c r="E343" s="16">
        <v>97</v>
      </c>
      <c r="F343" s="17"/>
      <c r="G343" s="14">
        <v>33.4</v>
      </c>
      <c r="H343" s="14">
        <v>15</v>
      </c>
      <c r="I343" s="14">
        <f t="shared" si="92"/>
        <v>18.399999999999999</v>
      </c>
      <c r="J343" s="16">
        <v>32</v>
      </c>
      <c r="K343" s="14">
        <v>33.700000000000003</v>
      </c>
      <c r="L343" s="14">
        <v>14.7</v>
      </c>
      <c r="M343" s="14">
        <f t="shared" si="93"/>
        <v>19.000000000000004</v>
      </c>
      <c r="N343" s="16">
        <v>0</v>
      </c>
      <c r="O343" s="16">
        <f t="shared" si="87"/>
        <v>129</v>
      </c>
      <c r="P343" s="14">
        <v>33.700000000000003</v>
      </c>
      <c r="Q343" s="13">
        <f>VLOOKUP(P343,'Ratio 1'!A98:B555,2)</f>
        <v>40.1</v>
      </c>
      <c r="R343" s="13">
        <f t="shared" si="88"/>
        <v>0</v>
      </c>
      <c r="S343" s="4"/>
      <c r="T343" s="2">
        <f t="shared" si="89"/>
        <v>23.152999999999999</v>
      </c>
      <c r="Z343" s="152">
        <f t="shared" si="94"/>
        <v>43724</v>
      </c>
    </row>
    <row r="344" spans="1:26" x14ac:dyDescent="0.25">
      <c r="A344" s="12">
        <f t="shared" si="90"/>
        <v>17</v>
      </c>
      <c r="B344" s="14">
        <v>32.299999999999997</v>
      </c>
      <c r="C344" s="14">
        <v>13.7</v>
      </c>
      <c r="D344" s="14">
        <f t="shared" si="91"/>
        <v>18.599999999999998</v>
      </c>
      <c r="E344" s="16">
        <v>86</v>
      </c>
      <c r="F344" s="17"/>
      <c r="G344" s="14">
        <v>33</v>
      </c>
      <c r="H344" s="14">
        <v>14.6</v>
      </c>
      <c r="I344" s="14">
        <f t="shared" si="92"/>
        <v>18.399999999999999</v>
      </c>
      <c r="J344" s="16">
        <v>33</v>
      </c>
      <c r="K344" s="14">
        <v>33.1</v>
      </c>
      <c r="L344" s="14">
        <v>14.2</v>
      </c>
      <c r="M344" s="14">
        <f t="shared" si="93"/>
        <v>18.900000000000002</v>
      </c>
      <c r="N344" s="16">
        <v>0</v>
      </c>
      <c r="O344" s="16">
        <f t="shared" si="87"/>
        <v>119</v>
      </c>
      <c r="P344" s="14">
        <v>33.200000000000003</v>
      </c>
      <c r="Q344" s="13">
        <f>VLOOKUP(P344,'Ratio 1'!A99:B556,2)</f>
        <v>40.200000000000003</v>
      </c>
      <c r="R344" s="13">
        <f t="shared" si="88"/>
        <v>0</v>
      </c>
      <c r="S344" s="4"/>
      <c r="T344" s="2">
        <f t="shared" si="89"/>
        <v>22.614000000000001</v>
      </c>
      <c r="Z344" s="152">
        <f t="shared" si="94"/>
        <v>43725</v>
      </c>
    </row>
    <row r="345" spans="1:26" x14ac:dyDescent="0.25">
      <c r="A345" s="12">
        <f t="shared" si="90"/>
        <v>18</v>
      </c>
      <c r="B345" s="14">
        <v>32.200000000000003</v>
      </c>
      <c r="C345" s="14">
        <v>12.7</v>
      </c>
      <c r="D345" s="14">
        <f t="shared" si="91"/>
        <v>19.500000000000004</v>
      </c>
      <c r="E345" s="16">
        <v>80</v>
      </c>
      <c r="F345" s="17"/>
      <c r="G345" s="14">
        <v>32.6</v>
      </c>
      <c r="H345" s="14">
        <v>14</v>
      </c>
      <c r="I345" s="14">
        <f t="shared" si="92"/>
        <v>18.600000000000001</v>
      </c>
      <c r="J345" s="16">
        <v>33</v>
      </c>
      <c r="K345" s="14">
        <v>32.799999999999997</v>
      </c>
      <c r="L345" s="14">
        <v>13.9</v>
      </c>
      <c r="M345" s="14">
        <f t="shared" si="93"/>
        <v>18.899999999999999</v>
      </c>
      <c r="N345" s="16">
        <v>0</v>
      </c>
      <c r="O345" s="16">
        <f t="shared" si="87"/>
        <v>113</v>
      </c>
      <c r="P345" s="14">
        <v>32.799999999999997</v>
      </c>
      <c r="Q345" s="13">
        <f>VLOOKUP(P345,'Ratio 1'!A100:B557,2)</f>
        <v>40.4</v>
      </c>
      <c r="R345" s="13">
        <f t="shared" si="88"/>
        <v>0</v>
      </c>
      <c r="S345" s="4"/>
      <c r="T345" s="2">
        <f t="shared" si="89"/>
        <v>22.52</v>
      </c>
      <c r="Z345" s="152">
        <f t="shared" si="94"/>
        <v>43726</v>
      </c>
    </row>
    <row r="346" spans="1:26" x14ac:dyDescent="0.25">
      <c r="A346" s="12">
        <f t="shared" si="90"/>
        <v>19</v>
      </c>
      <c r="B346" s="14">
        <v>31.1</v>
      </c>
      <c r="C346" s="14">
        <v>13.3</v>
      </c>
      <c r="D346" s="14">
        <f t="shared" si="91"/>
        <v>17.8</v>
      </c>
      <c r="E346" s="16">
        <v>87</v>
      </c>
      <c r="F346" s="17"/>
      <c r="G346" s="14">
        <v>31.7</v>
      </c>
      <c r="H346" s="14">
        <v>14.3</v>
      </c>
      <c r="I346" s="14">
        <f t="shared" si="92"/>
        <v>17.399999999999999</v>
      </c>
      <c r="J346" s="16">
        <v>32</v>
      </c>
      <c r="K346" s="14">
        <v>32</v>
      </c>
      <c r="L346" s="14">
        <v>14.2</v>
      </c>
      <c r="M346" s="14">
        <f t="shared" si="93"/>
        <v>17.8</v>
      </c>
      <c r="N346" s="16">
        <v>0</v>
      </c>
      <c r="O346" s="16">
        <f t="shared" si="87"/>
        <v>119</v>
      </c>
      <c r="P346" s="14">
        <v>32</v>
      </c>
      <c r="Q346" s="13">
        <f>VLOOKUP(P346,'Ratio 1'!A101:B558,2)</f>
        <v>40.6</v>
      </c>
      <c r="R346" s="13">
        <f t="shared" si="88"/>
        <v>0</v>
      </c>
      <c r="S346" s="4"/>
      <c r="T346" s="2">
        <f t="shared" si="89"/>
        <v>21.663</v>
      </c>
      <c r="Z346" s="152">
        <f t="shared" si="94"/>
        <v>43727</v>
      </c>
    </row>
    <row r="347" spans="1:26" x14ac:dyDescent="0.25">
      <c r="A347" s="12">
        <f t="shared" si="90"/>
        <v>20</v>
      </c>
      <c r="B347" s="14">
        <v>31.7</v>
      </c>
      <c r="C347" s="14">
        <v>11.8</v>
      </c>
      <c r="D347" s="14">
        <f t="shared" si="91"/>
        <v>19.899999999999999</v>
      </c>
      <c r="E347" s="16">
        <v>70</v>
      </c>
      <c r="F347" s="17"/>
      <c r="G347" s="14">
        <v>32</v>
      </c>
      <c r="H347" s="14">
        <v>13.7</v>
      </c>
      <c r="I347" s="14">
        <f t="shared" si="92"/>
        <v>18.3</v>
      </c>
      <c r="J347" s="16">
        <v>32</v>
      </c>
      <c r="K347" s="14">
        <v>32.299999999999997</v>
      </c>
      <c r="L347" s="14">
        <v>13.4</v>
      </c>
      <c r="M347" s="14">
        <f t="shared" si="93"/>
        <v>18.899999999999999</v>
      </c>
      <c r="N347" s="16">
        <v>0</v>
      </c>
      <c r="O347" s="16">
        <f t="shared" si="87"/>
        <v>102</v>
      </c>
      <c r="P347" s="14">
        <v>32.299999999999997</v>
      </c>
      <c r="Q347" s="13">
        <f>VLOOKUP(P347,'Ratio 1'!A102:B559,2)</f>
        <v>40.5</v>
      </c>
      <c r="R347" s="13">
        <f t="shared" si="88"/>
        <v>0</v>
      </c>
      <c r="S347" s="4"/>
      <c r="T347" s="2">
        <f t="shared" si="89"/>
        <v>21.73</v>
      </c>
      <c r="Z347" s="152">
        <f t="shared" si="94"/>
        <v>43728</v>
      </c>
    </row>
    <row r="348" spans="1:26" x14ac:dyDescent="0.25">
      <c r="A348" s="12">
        <f t="shared" si="90"/>
        <v>21</v>
      </c>
      <c r="B348" s="14">
        <v>31.2</v>
      </c>
      <c r="C348" s="14">
        <v>12.3</v>
      </c>
      <c r="D348" s="14">
        <f t="shared" si="91"/>
        <v>18.899999999999999</v>
      </c>
      <c r="E348" s="16">
        <v>77</v>
      </c>
      <c r="F348" s="17"/>
      <c r="G348" s="14">
        <v>31.8</v>
      </c>
      <c r="H348" s="14">
        <v>13.9</v>
      </c>
      <c r="I348" s="14">
        <f t="shared" si="92"/>
        <v>17.899999999999999</v>
      </c>
      <c r="J348" s="16">
        <v>32</v>
      </c>
      <c r="K348" s="14">
        <v>31.9</v>
      </c>
      <c r="L348" s="14">
        <v>13.6</v>
      </c>
      <c r="M348" s="14">
        <f t="shared" si="93"/>
        <v>18.299999999999997</v>
      </c>
      <c r="N348" s="16">
        <v>0</v>
      </c>
      <c r="O348" s="16">
        <f t="shared" si="87"/>
        <v>109</v>
      </c>
      <c r="P348" s="14">
        <v>31.9</v>
      </c>
      <c r="Q348" s="13">
        <f>VLOOKUP(P348,'Ratio 1'!A103:B560,2)</f>
        <v>40.6</v>
      </c>
      <c r="R348" s="13">
        <f t="shared" si="88"/>
        <v>0</v>
      </c>
      <c r="S348" s="4"/>
      <c r="T348" s="2">
        <f t="shared" si="89"/>
        <v>21.673000000000002</v>
      </c>
      <c r="Z348" s="152">
        <f t="shared" si="94"/>
        <v>43729</v>
      </c>
    </row>
    <row r="349" spans="1:26" x14ac:dyDescent="0.25">
      <c r="A349" s="12">
        <f t="shared" si="90"/>
        <v>22</v>
      </c>
      <c r="B349" s="14">
        <v>31.2</v>
      </c>
      <c r="C349" s="14">
        <v>11.9</v>
      </c>
      <c r="D349" s="14">
        <f t="shared" si="91"/>
        <v>19.299999999999997</v>
      </c>
      <c r="E349" s="16">
        <v>72</v>
      </c>
      <c r="F349" s="17"/>
      <c r="G349" s="14">
        <v>31.8</v>
      </c>
      <c r="H349" s="14">
        <v>13.7</v>
      </c>
      <c r="I349" s="14">
        <f t="shared" si="92"/>
        <v>18.100000000000001</v>
      </c>
      <c r="J349" s="16">
        <v>32</v>
      </c>
      <c r="K349" s="14">
        <v>31.9</v>
      </c>
      <c r="L349" s="14">
        <v>13.5</v>
      </c>
      <c r="M349" s="14">
        <f t="shared" si="93"/>
        <v>18.399999999999999</v>
      </c>
      <c r="N349" s="16">
        <v>0</v>
      </c>
      <c r="O349" s="16">
        <f t="shared" si="87"/>
        <v>104</v>
      </c>
      <c r="P349" s="14">
        <v>31.9</v>
      </c>
      <c r="Q349" s="13">
        <f>VLOOKUP(P349,'Ratio 1'!A104:B561,2)</f>
        <v>40.6</v>
      </c>
      <c r="R349" s="13">
        <f t="shared" si="88"/>
        <v>0</v>
      </c>
      <c r="S349" s="4"/>
      <c r="T349" s="2">
        <f t="shared" si="89"/>
        <v>21.628</v>
      </c>
      <c r="Z349" s="152">
        <f t="shared" si="94"/>
        <v>43730</v>
      </c>
    </row>
    <row r="350" spans="1:26" x14ac:dyDescent="0.25">
      <c r="A350" s="12">
        <f t="shared" si="90"/>
        <v>23</v>
      </c>
      <c r="B350" s="14">
        <v>31.1</v>
      </c>
      <c r="C350" s="14">
        <v>12.2</v>
      </c>
      <c r="D350" s="14">
        <f t="shared" si="91"/>
        <v>18.900000000000002</v>
      </c>
      <c r="E350" s="16">
        <v>76</v>
      </c>
      <c r="F350" s="17"/>
      <c r="G350" s="14">
        <v>31.6</v>
      </c>
      <c r="H350" s="14">
        <v>13.7</v>
      </c>
      <c r="I350" s="14">
        <f t="shared" si="92"/>
        <v>17.900000000000002</v>
      </c>
      <c r="J350" s="16">
        <v>32</v>
      </c>
      <c r="K350" s="14">
        <v>31.8</v>
      </c>
      <c r="L350" s="14">
        <v>13.5</v>
      </c>
      <c r="M350" s="14">
        <f t="shared" si="93"/>
        <v>18.3</v>
      </c>
      <c r="N350" s="16">
        <v>0</v>
      </c>
      <c r="O350" s="16">
        <f t="shared" si="87"/>
        <v>108</v>
      </c>
      <c r="P350" s="14">
        <v>31.8</v>
      </c>
      <c r="Q350" s="13">
        <f>VLOOKUP(P350,'Ratio 1'!A105:B562,2)</f>
        <v>40.6</v>
      </c>
      <c r="R350" s="13">
        <f t="shared" si="88"/>
        <v>0</v>
      </c>
      <c r="S350" s="4"/>
      <c r="T350" s="2">
        <f t="shared" si="89"/>
        <v>21.624000000000002</v>
      </c>
      <c r="Z350" s="152">
        <f t="shared" si="94"/>
        <v>43731</v>
      </c>
    </row>
    <row r="351" spans="1:26" x14ac:dyDescent="0.25">
      <c r="A351" s="12">
        <f t="shared" si="90"/>
        <v>24</v>
      </c>
      <c r="B351" s="14">
        <v>31.3</v>
      </c>
      <c r="C351" s="14">
        <v>12</v>
      </c>
      <c r="D351" s="14">
        <f t="shared" si="91"/>
        <v>19.3</v>
      </c>
      <c r="E351" s="16">
        <v>75</v>
      </c>
      <c r="F351" s="17"/>
      <c r="G351" s="14">
        <v>32</v>
      </c>
      <c r="H351" s="14">
        <v>13.8</v>
      </c>
      <c r="I351" s="14">
        <f t="shared" si="92"/>
        <v>18.2</v>
      </c>
      <c r="J351" s="16">
        <v>32</v>
      </c>
      <c r="K351" s="14">
        <v>32.1</v>
      </c>
      <c r="L351" s="14">
        <v>13.5</v>
      </c>
      <c r="M351" s="14">
        <f t="shared" si="93"/>
        <v>18.600000000000001</v>
      </c>
      <c r="N351" s="16">
        <v>0</v>
      </c>
      <c r="O351" s="16">
        <f t="shared" si="87"/>
        <v>107</v>
      </c>
      <c r="P351" s="14">
        <v>32.1</v>
      </c>
      <c r="Q351" s="13">
        <f>VLOOKUP(P351,'Ratio 1'!A106:B563,2)</f>
        <v>40.6</v>
      </c>
      <c r="R351" s="13">
        <f t="shared" si="88"/>
        <v>0</v>
      </c>
      <c r="S351" s="4"/>
      <c r="T351" s="2">
        <f t="shared" si="89"/>
        <v>21.875</v>
      </c>
      <c r="Z351" s="152">
        <f t="shared" si="94"/>
        <v>43732</v>
      </c>
    </row>
    <row r="352" spans="1:26" x14ac:dyDescent="0.25">
      <c r="A352" s="12">
        <f t="shared" si="90"/>
        <v>25</v>
      </c>
      <c r="B352" s="14">
        <v>31.4</v>
      </c>
      <c r="C352" s="14">
        <v>12.5</v>
      </c>
      <c r="D352" s="14">
        <f t="shared" si="91"/>
        <v>18.899999999999999</v>
      </c>
      <c r="E352" s="16">
        <v>81</v>
      </c>
      <c r="F352" s="17"/>
      <c r="G352" s="14">
        <v>32.299999999999997</v>
      </c>
      <c r="H352" s="14">
        <v>14.1</v>
      </c>
      <c r="I352" s="14">
        <f t="shared" si="92"/>
        <v>18.199999999999996</v>
      </c>
      <c r="J352" s="16">
        <v>32</v>
      </c>
      <c r="K352" s="14">
        <v>32.299999999999997</v>
      </c>
      <c r="L352" s="14">
        <v>14</v>
      </c>
      <c r="M352" s="14">
        <f t="shared" si="93"/>
        <v>18.299999999999997</v>
      </c>
      <c r="N352" s="16">
        <v>0</v>
      </c>
      <c r="O352" s="16">
        <f t="shared" si="87"/>
        <v>113</v>
      </c>
      <c r="P352" s="14">
        <v>32.4</v>
      </c>
      <c r="Q352" s="13">
        <f>VLOOKUP(P352,'Ratio 1'!A107:B564,2)</f>
        <v>40.5</v>
      </c>
      <c r="R352" s="13">
        <f t="shared" si="88"/>
        <v>0</v>
      </c>
      <c r="S352" s="4"/>
      <c r="T352" s="2">
        <f t="shared" si="89"/>
        <v>22.168999999999997</v>
      </c>
      <c r="Z352" s="152">
        <f t="shared" si="94"/>
        <v>43733</v>
      </c>
    </row>
    <row r="353" spans="1:26" x14ac:dyDescent="0.25">
      <c r="A353" s="12">
        <f t="shared" si="90"/>
        <v>26</v>
      </c>
      <c r="B353" s="14">
        <v>31.9</v>
      </c>
      <c r="C353" s="14">
        <v>12.2</v>
      </c>
      <c r="D353" s="14">
        <f t="shared" si="91"/>
        <v>19.7</v>
      </c>
      <c r="E353" s="16">
        <v>72</v>
      </c>
      <c r="F353" s="17"/>
      <c r="G353" s="14">
        <v>32.5</v>
      </c>
      <c r="H353" s="14">
        <v>14.5</v>
      </c>
      <c r="I353" s="14">
        <f t="shared" si="92"/>
        <v>18</v>
      </c>
      <c r="J353" s="16">
        <v>32</v>
      </c>
      <c r="K353" s="14">
        <v>32.6</v>
      </c>
      <c r="L353" s="14">
        <v>14.5</v>
      </c>
      <c r="M353" s="14">
        <f t="shared" si="93"/>
        <v>18.100000000000001</v>
      </c>
      <c r="N353" s="16">
        <v>5</v>
      </c>
      <c r="O353" s="16">
        <f t="shared" si="87"/>
        <v>109</v>
      </c>
      <c r="P353" s="14">
        <v>32.5</v>
      </c>
      <c r="Q353" s="13">
        <f>VLOOKUP(P353,'Ratio 1'!A108:B565,2)</f>
        <v>40.5</v>
      </c>
      <c r="R353" s="13">
        <f t="shared" si="88"/>
        <v>4.5871559633027523</v>
      </c>
      <c r="S353" s="4"/>
      <c r="T353" s="2">
        <f t="shared" si="89"/>
        <v>21.527999999999999</v>
      </c>
      <c r="Z353" s="152">
        <f t="shared" si="94"/>
        <v>43734</v>
      </c>
    </row>
    <row r="354" spans="1:26" x14ac:dyDescent="0.25">
      <c r="A354" s="12">
        <f t="shared" si="90"/>
        <v>27</v>
      </c>
      <c r="B354" s="14">
        <v>31.6</v>
      </c>
      <c r="C354" s="14">
        <v>12.9</v>
      </c>
      <c r="D354" s="14">
        <f t="shared" si="91"/>
        <v>18.700000000000003</v>
      </c>
      <c r="E354" s="16">
        <v>89</v>
      </c>
      <c r="F354" s="17"/>
      <c r="G354" s="14">
        <v>32.700000000000003</v>
      </c>
      <c r="H354" s="14">
        <v>14.3</v>
      </c>
      <c r="I354" s="14">
        <f t="shared" si="92"/>
        <v>18.400000000000002</v>
      </c>
      <c r="J354" s="16">
        <v>32</v>
      </c>
      <c r="K354" s="14">
        <v>32.700000000000003</v>
      </c>
      <c r="L354" s="14">
        <v>14.2</v>
      </c>
      <c r="M354" s="14">
        <f t="shared" si="93"/>
        <v>18.500000000000004</v>
      </c>
      <c r="N354" s="16">
        <v>0</v>
      </c>
      <c r="O354" s="16">
        <f t="shared" si="87"/>
        <v>121</v>
      </c>
      <c r="P354" s="14">
        <v>32.700000000000003</v>
      </c>
      <c r="Q354" s="13">
        <f>VLOOKUP(P354,'Ratio 1'!A109:B566,2)</f>
        <v>40.4</v>
      </c>
      <c r="R354" s="13">
        <f t="shared" si="88"/>
        <v>0</v>
      </c>
      <c r="S354" s="4"/>
      <c r="T354" s="2">
        <f t="shared" si="89"/>
        <v>22.760999999999999</v>
      </c>
      <c r="Z354" s="152">
        <f t="shared" si="94"/>
        <v>43735</v>
      </c>
    </row>
    <row r="355" spans="1:26" x14ac:dyDescent="0.25">
      <c r="A355" s="12">
        <f t="shared" si="90"/>
        <v>28</v>
      </c>
      <c r="B355" s="14">
        <v>31.6</v>
      </c>
      <c r="C355" s="14">
        <v>14.1</v>
      </c>
      <c r="D355" s="14">
        <f t="shared" si="91"/>
        <v>17.5</v>
      </c>
      <c r="E355" s="16">
        <v>91</v>
      </c>
      <c r="F355" s="17"/>
      <c r="G355" s="14">
        <v>32.700000000000003</v>
      </c>
      <c r="H355" s="14">
        <v>15.4</v>
      </c>
      <c r="I355" s="14">
        <f t="shared" si="92"/>
        <v>17.300000000000004</v>
      </c>
      <c r="J355" s="16">
        <v>31</v>
      </c>
      <c r="K355" s="14">
        <v>32.700000000000003</v>
      </c>
      <c r="L355" s="14">
        <v>15.6</v>
      </c>
      <c r="M355" s="14">
        <f t="shared" si="93"/>
        <v>17.100000000000001</v>
      </c>
      <c r="N355" s="16">
        <v>9</v>
      </c>
      <c r="O355" s="16">
        <f t="shared" si="87"/>
        <v>131</v>
      </c>
      <c r="P355" s="14">
        <v>32.700000000000003</v>
      </c>
      <c r="Q355" s="13">
        <f>VLOOKUP(P355,'Ratio 1'!A110:B567,2)</f>
        <v>40.4</v>
      </c>
      <c r="R355" s="13">
        <f t="shared" si="88"/>
        <v>6.8702290076335881</v>
      </c>
      <c r="S355" s="4"/>
      <c r="T355" s="2">
        <f t="shared" si="89"/>
        <v>21.759000000000004</v>
      </c>
      <c r="Z355" s="152">
        <f t="shared" si="94"/>
        <v>43736</v>
      </c>
    </row>
    <row r="356" spans="1:26" x14ac:dyDescent="0.25">
      <c r="A356" s="12">
        <f t="shared" si="90"/>
        <v>29</v>
      </c>
      <c r="B356" s="14">
        <v>31.8</v>
      </c>
      <c r="C356" s="14">
        <v>15.1</v>
      </c>
      <c r="D356" s="14">
        <f t="shared" si="91"/>
        <v>16.700000000000003</v>
      </c>
      <c r="E356" s="16">
        <v>92</v>
      </c>
      <c r="F356" s="17"/>
      <c r="G356" s="14">
        <v>33</v>
      </c>
      <c r="H356" s="14">
        <v>16.600000000000001</v>
      </c>
      <c r="I356" s="14">
        <f t="shared" si="92"/>
        <v>16.399999999999999</v>
      </c>
      <c r="J356" s="16">
        <v>31</v>
      </c>
      <c r="K356" s="14">
        <v>32.799999999999997</v>
      </c>
      <c r="L356" s="14">
        <v>17.399999999999999</v>
      </c>
      <c r="M356" s="14">
        <f t="shared" si="93"/>
        <v>15.399999999999999</v>
      </c>
      <c r="N356" s="16">
        <v>18</v>
      </c>
      <c r="O356" s="16">
        <f t="shared" si="87"/>
        <v>141</v>
      </c>
      <c r="P356" s="14">
        <v>33</v>
      </c>
      <c r="Q356" s="13">
        <f>VLOOKUP(P356,'Ratio 1'!A111:B568,2)</f>
        <v>40.299999999999997</v>
      </c>
      <c r="R356" s="13">
        <f t="shared" si="88"/>
        <v>12.76595744680851</v>
      </c>
      <c r="S356" s="4"/>
      <c r="T356" s="2">
        <f t="shared" si="89"/>
        <v>20.907999999999998</v>
      </c>
      <c r="Z356" s="152">
        <f t="shared" si="94"/>
        <v>43737</v>
      </c>
    </row>
    <row r="357" spans="1:26" ht="18.75" thickBot="1" x14ac:dyDescent="0.3">
      <c r="A357" s="12">
        <f t="shared" si="90"/>
        <v>30</v>
      </c>
      <c r="B357" s="14">
        <v>32.6</v>
      </c>
      <c r="C357" s="14">
        <v>14.4</v>
      </c>
      <c r="D357" s="14">
        <f t="shared" si="91"/>
        <v>18.200000000000003</v>
      </c>
      <c r="E357" s="16">
        <v>94</v>
      </c>
      <c r="F357" s="17"/>
      <c r="G357" s="14">
        <v>33.700000000000003</v>
      </c>
      <c r="H357" s="14">
        <v>15.3</v>
      </c>
      <c r="I357" s="14">
        <f t="shared" si="92"/>
        <v>18.400000000000002</v>
      </c>
      <c r="J357" s="16">
        <v>32</v>
      </c>
      <c r="K357" s="14">
        <v>33.700000000000003</v>
      </c>
      <c r="L357" s="14">
        <v>15.2</v>
      </c>
      <c r="M357" s="14">
        <f t="shared" si="93"/>
        <v>18.500000000000004</v>
      </c>
      <c r="N357" s="16">
        <v>0</v>
      </c>
      <c r="O357" s="16">
        <f t="shared" si="87"/>
        <v>126</v>
      </c>
      <c r="P357" s="14">
        <v>33.700000000000003</v>
      </c>
      <c r="Q357" s="13">
        <f>VLOOKUP(P357,'Ratio 1'!A112:B569,2)</f>
        <v>40.1</v>
      </c>
      <c r="R357" s="13">
        <f t="shared" si="88"/>
        <v>0</v>
      </c>
      <c r="S357" s="4"/>
      <c r="T357" s="2">
        <f t="shared" si="89"/>
        <v>23.006000000000004</v>
      </c>
      <c r="Z357" s="152">
        <f t="shared" si="94"/>
        <v>43738</v>
      </c>
    </row>
    <row r="358" spans="1:26" ht="18.75" thickTop="1" x14ac:dyDescent="0.25">
      <c r="A358" s="18" t="s">
        <v>36</v>
      </c>
      <c r="B358" s="20">
        <f>MAX(B328:B357)</f>
        <v>37.5</v>
      </c>
      <c r="C358" s="20">
        <f>MAX(C328:C357)</f>
        <v>18.5</v>
      </c>
      <c r="D358" s="20">
        <f>MAX(D328:D357)</f>
        <v>20.6</v>
      </c>
      <c r="E358" s="19">
        <f>MAX(E328:E357)</f>
        <v>135</v>
      </c>
      <c r="F358" s="262"/>
      <c r="G358" s="20">
        <f t="shared" ref="G358:R358" si="95">MAX(G328:G357)</f>
        <v>38.6</v>
      </c>
      <c r="H358" s="20">
        <f t="shared" si="95"/>
        <v>18.8</v>
      </c>
      <c r="I358" s="20">
        <f t="shared" si="95"/>
        <v>20.5</v>
      </c>
      <c r="J358" s="19">
        <f t="shared" si="95"/>
        <v>43</v>
      </c>
      <c r="K358" s="20">
        <f t="shared" si="95"/>
        <v>38.4</v>
      </c>
      <c r="L358" s="20">
        <f t="shared" si="95"/>
        <v>18.8</v>
      </c>
      <c r="M358" s="20">
        <f t="shared" si="95"/>
        <v>20.5</v>
      </c>
      <c r="N358" s="19">
        <f t="shared" si="95"/>
        <v>18</v>
      </c>
      <c r="O358" s="19">
        <f t="shared" si="95"/>
        <v>169</v>
      </c>
      <c r="P358" s="20">
        <f t="shared" si="95"/>
        <v>38.5</v>
      </c>
      <c r="Q358" s="21">
        <f t="shared" si="95"/>
        <v>40.6</v>
      </c>
      <c r="R358" s="21">
        <f t="shared" si="95"/>
        <v>12.76595744680851</v>
      </c>
      <c r="S358" s="4"/>
    </row>
    <row r="359" spans="1:26" x14ac:dyDescent="0.25">
      <c r="A359" s="12" t="s">
        <v>37</v>
      </c>
      <c r="B359" s="14">
        <f>MIN(B328:B357)</f>
        <v>31.1</v>
      </c>
      <c r="C359" s="14">
        <f>MIN(C328:C357)</f>
        <v>11.8</v>
      </c>
      <c r="D359" s="14">
        <f>MIN(D328:D357)</f>
        <v>16.700000000000003</v>
      </c>
      <c r="E359" s="16">
        <f>MIN(E328:E357)</f>
        <v>70</v>
      </c>
      <c r="F359" s="17"/>
      <c r="G359" s="14">
        <f t="shared" ref="G359:R359" si="96">MIN(G328:G357)</f>
        <v>31.6</v>
      </c>
      <c r="H359" s="14">
        <f t="shared" si="96"/>
        <v>13.7</v>
      </c>
      <c r="I359" s="14">
        <f t="shared" si="96"/>
        <v>16.399999999999999</v>
      </c>
      <c r="J359" s="16">
        <f t="shared" si="96"/>
        <v>31</v>
      </c>
      <c r="K359" s="14">
        <f t="shared" si="96"/>
        <v>31.8</v>
      </c>
      <c r="L359" s="14">
        <f t="shared" si="96"/>
        <v>13.4</v>
      </c>
      <c r="M359" s="14">
        <f t="shared" si="96"/>
        <v>15.399999999999999</v>
      </c>
      <c r="N359" s="16">
        <f t="shared" si="96"/>
        <v>0</v>
      </c>
      <c r="O359" s="16">
        <f t="shared" si="96"/>
        <v>102</v>
      </c>
      <c r="P359" s="14">
        <f t="shared" si="96"/>
        <v>31.8</v>
      </c>
      <c r="Q359" s="13">
        <f t="shared" si="96"/>
        <v>39.200000000000003</v>
      </c>
      <c r="R359" s="13">
        <f t="shared" si="96"/>
        <v>0</v>
      </c>
      <c r="S359" s="4"/>
    </row>
    <row r="360" spans="1:26" x14ac:dyDescent="0.25">
      <c r="A360" s="12" t="s">
        <v>35</v>
      </c>
      <c r="B360" s="14">
        <f>AVERAGE(B328:B357)</f>
        <v>33.860000000000007</v>
      </c>
      <c r="C360" s="14">
        <f>AVERAGE(C328:C357)</f>
        <v>14.956666666666667</v>
      </c>
      <c r="D360" s="14">
        <f>AVERAGE(D328:D357)</f>
        <v>18.903333333333332</v>
      </c>
      <c r="E360" s="16">
        <f>AVERAGE(E328:E357)</f>
        <v>99.466666666666669</v>
      </c>
      <c r="F360" s="17"/>
      <c r="G360" s="14">
        <f t="shared" ref="G360:R360" si="97">AVERAGE(G328:G357)</f>
        <v>34.809999999999995</v>
      </c>
      <c r="H360" s="14">
        <f t="shared" si="97"/>
        <v>15.990000000000002</v>
      </c>
      <c r="I360" s="14">
        <f t="shared" si="97"/>
        <v>18.819999999999997</v>
      </c>
      <c r="J360" s="16">
        <f t="shared" si="97"/>
        <v>33.033333333333331</v>
      </c>
      <c r="K360" s="14">
        <f t="shared" si="97"/>
        <v>34.81666666666667</v>
      </c>
      <c r="L360" s="14">
        <f t="shared" si="97"/>
        <v>15.903333333333331</v>
      </c>
      <c r="M360" s="14">
        <f t="shared" si="97"/>
        <v>18.913333333333338</v>
      </c>
      <c r="N360" s="16">
        <f t="shared" si="97"/>
        <v>2.7333333333333334</v>
      </c>
      <c r="O360" s="16">
        <f t="shared" si="97"/>
        <v>135.23333333333332</v>
      </c>
      <c r="P360" s="14">
        <f t="shared" si="97"/>
        <v>34.873333333333328</v>
      </c>
      <c r="Q360" s="13">
        <f t="shared" si="97"/>
        <v>39.930000000000014</v>
      </c>
      <c r="R360" s="13">
        <f t="shared" si="97"/>
        <v>1.8119334676651031</v>
      </c>
      <c r="S360" s="4"/>
    </row>
    <row r="361" spans="1:26" x14ac:dyDescent="0.25">
      <c r="A361" s="6" t="s">
        <v>38</v>
      </c>
      <c r="B361" s="65"/>
      <c r="C361" s="65"/>
      <c r="D361" s="65"/>
      <c r="E361" s="66"/>
      <c r="F361" s="264"/>
      <c r="G361" s="65"/>
      <c r="H361" s="65"/>
      <c r="I361" s="65"/>
      <c r="J361" s="66"/>
      <c r="K361" s="65"/>
      <c r="L361" s="65"/>
      <c r="M361" s="65"/>
      <c r="N361" s="66"/>
      <c r="O361" s="66"/>
      <c r="P361" s="65"/>
      <c r="Q361" s="67"/>
      <c r="R361" s="67"/>
    </row>
    <row r="362" spans="1:26" x14ac:dyDescent="0.25">
      <c r="A362" s="2" t="s">
        <v>39</v>
      </c>
    </row>
    <row r="364" spans="1:26" x14ac:dyDescent="0.25">
      <c r="A364" s="1" t="s">
        <v>40</v>
      </c>
      <c r="B364" s="1"/>
      <c r="C364" s="1"/>
      <c r="D364" s="1"/>
      <c r="E364" s="1"/>
      <c r="F364" s="258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26" x14ac:dyDescent="0.25">
      <c r="J365" s="49"/>
    </row>
    <row r="366" spans="1:26" x14ac:dyDescent="0.25">
      <c r="A366" s="11" t="s">
        <v>31</v>
      </c>
      <c r="B366" s="23" t="s">
        <v>41</v>
      </c>
      <c r="C366" s="25"/>
      <c r="D366" s="25"/>
      <c r="E366" s="24"/>
      <c r="F366" s="260" t="s">
        <v>42</v>
      </c>
      <c r="G366" s="23" t="s">
        <v>43</v>
      </c>
      <c r="H366" s="25"/>
      <c r="I366" s="25"/>
      <c r="J366" s="24"/>
      <c r="K366" s="23" t="s">
        <v>44</v>
      </c>
      <c r="L366" s="25"/>
      <c r="M366" s="25"/>
      <c r="N366" s="24"/>
      <c r="O366" s="11" t="s">
        <v>45</v>
      </c>
      <c r="P366" s="11" t="s">
        <v>46</v>
      </c>
      <c r="Q366" s="23" t="s">
        <v>47</v>
      </c>
      <c r="R366" s="24"/>
      <c r="S366" s="4"/>
    </row>
    <row r="367" spans="1:26" x14ac:dyDescent="0.25">
      <c r="A367" s="22">
        <f>A4</f>
        <v>2019</v>
      </c>
      <c r="B367" s="12" t="s">
        <v>48</v>
      </c>
      <c r="C367" s="12" t="s">
        <v>49</v>
      </c>
      <c r="D367" s="12" t="s">
        <v>50</v>
      </c>
      <c r="E367" s="12" t="s">
        <v>13</v>
      </c>
      <c r="F367" s="261" t="s">
        <v>13</v>
      </c>
      <c r="G367" s="12" t="s">
        <v>48</v>
      </c>
      <c r="H367" s="12" t="s">
        <v>49</v>
      </c>
      <c r="I367" s="12" t="s">
        <v>50</v>
      </c>
      <c r="J367" s="12" t="s">
        <v>51</v>
      </c>
      <c r="K367" s="12" t="s">
        <v>48</v>
      </c>
      <c r="L367" s="12" t="s">
        <v>49</v>
      </c>
      <c r="M367" s="12" t="s">
        <v>50</v>
      </c>
      <c r="N367" s="12" t="s">
        <v>51</v>
      </c>
      <c r="O367" s="22" t="s">
        <v>51</v>
      </c>
      <c r="P367" s="22" t="s">
        <v>14</v>
      </c>
      <c r="Q367" s="12" t="s">
        <v>52</v>
      </c>
      <c r="R367" s="12" t="s">
        <v>53</v>
      </c>
      <c r="S367" s="4"/>
    </row>
    <row r="368" spans="1:26" x14ac:dyDescent="0.25">
      <c r="A368" s="12">
        <v>1</v>
      </c>
      <c r="B368" s="14">
        <v>33.4</v>
      </c>
      <c r="C368" s="14">
        <v>13.7</v>
      </c>
      <c r="D368" s="14">
        <f>+B368-C368</f>
        <v>19.7</v>
      </c>
      <c r="E368" s="16">
        <v>85</v>
      </c>
      <c r="F368" s="17"/>
      <c r="G368" s="14">
        <v>34.299999999999997</v>
      </c>
      <c r="H368" s="14">
        <v>15</v>
      </c>
      <c r="I368" s="14">
        <f>+G368-H368</f>
        <v>19.299999999999997</v>
      </c>
      <c r="J368" s="16">
        <v>33</v>
      </c>
      <c r="K368" s="14">
        <v>34.200000000000003</v>
      </c>
      <c r="L368" s="14">
        <v>14.8</v>
      </c>
      <c r="M368" s="14">
        <f>+K368-L368</f>
        <v>19.400000000000002</v>
      </c>
      <c r="N368" s="16">
        <v>0</v>
      </c>
      <c r="O368" s="16">
        <f t="shared" ref="O368:O398" si="98">E368+F368+J368+N368</f>
        <v>118</v>
      </c>
      <c r="P368" s="14">
        <v>34.299999999999997</v>
      </c>
      <c r="Q368" s="13">
        <f>VLOOKUP(P368,'Ratio 1'!A123:B580,2)</f>
        <v>39.9</v>
      </c>
      <c r="R368" s="13">
        <f t="shared" ref="R368:R398" si="99">N368/O368*100</f>
        <v>0</v>
      </c>
      <c r="S368" s="4"/>
      <c r="T368" s="2">
        <f t="shared" ref="T368:T398" si="100">I368+(0.5*0.018*E368)+(0.04*E368)</f>
        <v>23.464999999999996</v>
      </c>
      <c r="Z368" s="152">
        <v>43739</v>
      </c>
    </row>
    <row r="369" spans="1:26" x14ac:dyDescent="0.25">
      <c r="A369" s="12">
        <f t="shared" ref="A369:A398" si="101">SUM(A368+1)</f>
        <v>2</v>
      </c>
      <c r="B369" s="14">
        <v>33.9</v>
      </c>
      <c r="C369" s="14">
        <v>13.4</v>
      </c>
      <c r="D369" s="14">
        <f t="shared" ref="D369:D398" si="102">+B369-C369</f>
        <v>20.5</v>
      </c>
      <c r="E369" s="16">
        <v>89</v>
      </c>
      <c r="F369" s="17"/>
      <c r="G369" s="14">
        <v>34.799999999999997</v>
      </c>
      <c r="H369" s="14">
        <v>14.8</v>
      </c>
      <c r="I369" s="14">
        <f t="shared" ref="I369:I398" si="103">+G369-H369</f>
        <v>19.999999999999996</v>
      </c>
      <c r="J369" s="16">
        <v>34</v>
      </c>
      <c r="K369" s="14">
        <v>34.700000000000003</v>
      </c>
      <c r="L369" s="14">
        <v>14.7</v>
      </c>
      <c r="M369" s="14">
        <f t="shared" ref="M369:M398" si="104">+K369-L369</f>
        <v>20.000000000000004</v>
      </c>
      <c r="N369" s="16">
        <v>0</v>
      </c>
      <c r="O369" s="16">
        <f t="shared" si="98"/>
        <v>123</v>
      </c>
      <c r="P369" s="14">
        <v>34.700000000000003</v>
      </c>
      <c r="Q369" s="13">
        <f>VLOOKUP(P369,'Ratio 1'!A124:B581,2)</f>
        <v>39.9</v>
      </c>
      <c r="R369" s="13">
        <f t="shared" si="99"/>
        <v>0</v>
      </c>
      <c r="S369" s="4"/>
      <c r="T369" s="2">
        <f t="shared" si="100"/>
        <v>24.360999999999994</v>
      </c>
      <c r="Z369" s="152">
        <f>Z368+1</f>
        <v>43740</v>
      </c>
    </row>
    <row r="370" spans="1:26" x14ac:dyDescent="0.25">
      <c r="A370" s="12">
        <f t="shared" si="101"/>
        <v>3</v>
      </c>
      <c r="B370" s="14">
        <v>34.200000000000003</v>
      </c>
      <c r="C370" s="14">
        <v>14.6</v>
      </c>
      <c r="D370" s="14">
        <f t="shared" si="102"/>
        <v>19.600000000000001</v>
      </c>
      <c r="E370" s="16">
        <v>86</v>
      </c>
      <c r="F370" s="17"/>
      <c r="G370" s="14">
        <v>34.9</v>
      </c>
      <c r="H370" s="14">
        <v>16.399999999999999</v>
      </c>
      <c r="I370" s="14">
        <f t="shared" si="103"/>
        <v>18.5</v>
      </c>
      <c r="J370" s="16">
        <v>33</v>
      </c>
      <c r="K370" s="14">
        <v>34.700000000000003</v>
      </c>
      <c r="L370" s="14">
        <v>16.899999999999999</v>
      </c>
      <c r="M370" s="14">
        <f t="shared" si="104"/>
        <v>17.800000000000004</v>
      </c>
      <c r="N370" s="16">
        <v>17</v>
      </c>
      <c r="O370" s="16">
        <f t="shared" si="98"/>
        <v>136</v>
      </c>
      <c r="P370" s="14">
        <v>34.9</v>
      </c>
      <c r="Q370" s="13">
        <f>VLOOKUP(P370,'Ratio 1'!A125:B582,2)</f>
        <v>39.799999999999997</v>
      </c>
      <c r="R370" s="13">
        <f t="shared" si="99"/>
        <v>12.5</v>
      </c>
      <c r="S370" s="4"/>
      <c r="T370" s="2">
        <f t="shared" si="100"/>
        <v>22.714000000000002</v>
      </c>
      <c r="Z370" s="152">
        <f t="shared" ref="Z370:Z398" si="105">Z369+1</f>
        <v>43741</v>
      </c>
    </row>
    <row r="371" spans="1:26" x14ac:dyDescent="0.25">
      <c r="A371" s="12">
        <f t="shared" si="101"/>
        <v>4</v>
      </c>
      <c r="B371" s="14">
        <v>35</v>
      </c>
      <c r="C371" s="14">
        <v>14.1</v>
      </c>
      <c r="D371" s="14">
        <f t="shared" si="102"/>
        <v>20.9</v>
      </c>
      <c r="E371" s="16">
        <v>68</v>
      </c>
      <c r="F371" s="17"/>
      <c r="G371" s="14">
        <v>35.5</v>
      </c>
      <c r="H371" s="14">
        <v>16.899999999999999</v>
      </c>
      <c r="I371" s="14">
        <f t="shared" si="103"/>
        <v>18.600000000000001</v>
      </c>
      <c r="J371" s="16">
        <v>33</v>
      </c>
      <c r="K371" s="14">
        <v>35.200000000000003</v>
      </c>
      <c r="L371" s="14">
        <v>18</v>
      </c>
      <c r="M371" s="14">
        <f t="shared" si="104"/>
        <v>17.200000000000003</v>
      </c>
      <c r="N371" s="16">
        <v>27</v>
      </c>
      <c r="O371" s="16">
        <f t="shared" si="98"/>
        <v>128</v>
      </c>
      <c r="P371" s="14">
        <v>35.5</v>
      </c>
      <c r="Q371" s="13">
        <f>VLOOKUP(P371,'Ratio 1'!A126:B583,2)</f>
        <v>39.700000000000003</v>
      </c>
      <c r="R371" s="13">
        <f t="shared" si="99"/>
        <v>21.09375</v>
      </c>
      <c r="S371" s="4"/>
      <c r="T371" s="2">
        <f t="shared" si="100"/>
        <v>21.931999999999999</v>
      </c>
      <c r="Z371" s="152">
        <f t="shared" si="105"/>
        <v>43742</v>
      </c>
    </row>
    <row r="372" spans="1:26" x14ac:dyDescent="0.25">
      <c r="A372" s="12">
        <f t="shared" si="101"/>
        <v>5</v>
      </c>
      <c r="B372" s="14">
        <v>35.6</v>
      </c>
      <c r="C372" s="14">
        <v>14.3</v>
      </c>
      <c r="D372" s="14">
        <f t="shared" si="102"/>
        <v>21.3</v>
      </c>
      <c r="E372" s="16">
        <v>54</v>
      </c>
      <c r="F372" s="17"/>
      <c r="G372" s="14">
        <v>35.700000000000003</v>
      </c>
      <c r="H372" s="14">
        <v>17.8</v>
      </c>
      <c r="I372" s="14">
        <f t="shared" si="103"/>
        <v>17.900000000000002</v>
      </c>
      <c r="J372" s="16">
        <v>32</v>
      </c>
      <c r="K372" s="14">
        <v>35</v>
      </c>
      <c r="L372" s="14">
        <v>19.600000000000001</v>
      </c>
      <c r="M372" s="14">
        <f t="shared" si="104"/>
        <v>15.399999999999999</v>
      </c>
      <c r="N372" s="16">
        <v>51</v>
      </c>
      <c r="O372" s="16">
        <f t="shared" si="98"/>
        <v>137</v>
      </c>
      <c r="P372" s="14">
        <v>35.700000000000003</v>
      </c>
      <c r="Q372" s="13">
        <f>VLOOKUP(P372,'Ratio 1'!A127:B584,2)</f>
        <v>39.700000000000003</v>
      </c>
      <c r="R372" s="13">
        <f t="shared" si="99"/>
        <v>37.226277372262771</v>
      </c>
      <c r="S372" s="4"/>
      <c r="T372" s="2">
        <f t="shared" si="100"/>
        <v>20.546000000000003</v>
      </c>
      <c r="Z372" s="152">
        <f t="shared" si="105"/>
        <v>43743</v>
      </c>
    </row>
    <row r="373" spans="1:26" x14ac:dyDescent="0.25">
      <c r="A373" s="12">
        <f t="shared" si="101"/>
        <v>6</v>
      </c>
      <c r="B373" s="14">
        <v>35.4</v>
      </c>
      <c r="C373" s="14">
        <v>15.5</v>
      </c>
      <c r="D373" s="14">
        <f t="shared" si="102"/>
        <v>19.899999999999999</v>
      </c>
      <c r="E373" s="16">
        <v>54</v>
      </c>
      <c r="F373" s="17"/>
      <c r="G373" s="14">
        <v>35.5</v>
      </c>
      <c r="H373" s="14">
        <v>18.8</v>
      </c>
      <c r="I373" s="14">
        <f t="shared" si="103"/>
        <v>16.7</v>
      </c>
      <c r="J373" s="16">
        <v>31</v>
      </c>
      <c r="K373" s="14">
        <v>34.299999999999997</v>
      </c>
      <c r="L373" s="14">
        <v>20.6</v>
      </c>
      <c r="M373" s="14">
        <f t="shared" si="104"/>
        <v>13.699999999999996</v>
      </c>
      <c r="N373" s="16">
        <v>65</v>
      </c>
      <c r="O373" s="16">
        <f t="shared" si="98"/>
        <v>150</v>
      </c>
      <c r="P373" s="14">
        <v>35.5</v>
      </c>
      <c r="Q373" s="13">
        <f>VLOOKUP(P373,'Ratio 1'!A128:B585,2)</f>
        <v>39.700000000000003</v>
      </c>
      <c r="R373" s="13">
        <f t="shared" si="99"/>
        <v>43.333333333333336</v>
      </c>
      <c r="S373" s="4"/>
      <c r="T373" s="2">
        <f t="shared" si="100"/>
        <v>19.346</v>
      </c>
      <c r="Z373" s="152">
        <f t="shared" si="105"/>
        <v>43744</v>
      </c>
    </row>
    <row r="374" spans="1:26" x14ac:dyDescent="0.25">
      <c r="A374" s="12">
        <f t="shared" si="101"/>
        <v>7</v>
      </c>
      <c r="B374" s="14">
        <v>35.6</v>
      </c>
      <c r="C374" s="14">
        <v>15.1</v>
      </c>
      <c r="D374" s="14">
        <f t="shared" si="102"/>
        <v>20.5</v>
      </c>
      <c r="E374" s="16">
        <v>54</v>
      </c>
      <c r="F374" s="17"/>
      <c r="G374" s="14">
        <v>35.700000000000003</v>
      </c>
      <c r="H374" s="14">
        <v>18.5</v>
      </c>
      <c r="I374" s="14">
        <f t="shared" si="103"/>
        <v>17.200000000000003</v>
      </c>
      <c r="J374" s="16">
        <v>31</v>
      </c>
      <c r="K374" s="14">
        <v>34.6</v>
      </c>
      <c r="L374" s="14">
        <v>20.3</v>
      </c>
      <c r="M374" s="14">
        <f t="shared" si="104"/>
        <v>14.3</v>
      </c>
      <c r="N374" s="16">
        <v>58</v>
      </c>
      <c r="O374" s="16">
        <f t="shared" si="98"/>
        <v>143</v>
      </c>
      <c r="P374" s="14">
        <v>35.700000000000003</v>
      </c>
      <c r="Q374" s="13">
        <f>VLOOKUP(P374,'Ratio 1'!A129:B586,2)</f>
        <v>39.700000000000003</v>
      </c>
      <c r="R374" s="13">
        <f t="shared" si="99"/>
        <v>40.55944055944056</v>
      </c>
      <c r="S374" s="4"/>
      <c r="T374" s="2">
        <f t="shared" si="100"/>
        <v>19.846000000000004</v>
      </c>
      <c r="Z374" s="152">
        <f t="shared" si="105"/>
        <v>43745</v>
      </c>
    </row>
    <row r="375" spans="1:26" x14ac:dyDescent="0.25">
      <c r="A375" s="12">
        <f t="shared" si="101"/>
        <v>8</v>
      </c>
      <c r="B375" s="14">
        <v>35.799999999999997</v>
      </c>
      <c r="C375" s="14">
        <v>15.4</v>
      </c>
      <c r="D375" s="14">
        <f t="shared" si="102"/>
        <v>20.399999999999999</v>
      </c>
      <c r="E375" s="16">
        <v>54</v>
      </c>
      <c r="F375" s="17"/>
      <c r="G375" s="14">
        <v>36.299999999999997</v>
      </c>
      <c r="H375" s="14">
        <v>19.3</v>
      </c>
      <c r="I375" s="14">
        <f t="shared" si="103"/>
        <v>16.999999999999996</v>
      </c>
      <c r="J375" s="16">
        <v>31</v>
      </c>
      <c r="K375" s="14">
        <v>34.9</v>
      </c>
      <c r="L375" s="14">
        <v>20.5</v>
      </c>
      <c r="M375" s="14">
        <f t="shared" si="104"/>
        <v>14.399999999999999</v>
      </c>
      <c r="N375" s="16">
        <v>63</v>
      </c>
      <c r="O375" s="16">
        <f t="shared" si="98"/>
        <v>148</v>
      </c>
      <c r="P375" s="14">
        <v>36</v>
      </c>
      <c r="Q375" s="13">
        <f>VLOOKUP(P375,'Ratio 1'!A130:B587,2)</f>
        <v>39.6</v>
      </c>
      <c r="R375" s="13">
        <f t="shared" si="99"/>
        <v>42.567567567567565</v>
      </c>
      <c r="S375" s="4"/>
      <c r="T375" s="2">
        <f t="shared" si="100"/>
        <v>19.645999999999997</v>
      </c>
      <c r="Z375" s="152">
        <f t="shared" si="105"/>
        <v>43746</v>
      </c>
    </row>
    <row r="376" spans="1:26" x14ac:dyDescent="0.25">
      <c r="A376" s="12">
        <f t="shared" si="101"/>
        <v>9</v>
      </c>
      <c r="B376" s="14">
        <v>35.700000000000003</v>
      </c>
      <c r="C376" s="14">
        <v>16.100000000000001</v>
      </c>
      <c r="D376" s="14">
        <f t="shared" si="102"/>
        <v>19.600000000000001</v>
      </c>
      <c r="E376" s="16">
        <v>89</v>
      </c>
      <c r="F376" s="17"/>
      <c r="G376" s="14">
        <v>36.6</v>
      </c>
      <c r="H376" s="14">
        <v>18.3</v>
      </c>
      <c r="I376" s="14">
        <f t="shared" si="103"/>
        <v>18.3</v>
      </c>
      <c r="J376" s="16">
        <v>32</v>
      </c>
      <c r="K376" s="14">
        <v>36.1</v>
      </c>
      <c r="L376" s="14">
        <v>18.7</v>
      </c>
      <c r="M376" s="14">
        <f t="shared" si="104"/>
        <v>17.400000000000002</v>
      </c>
      <c r="N376" s="16">
        <v>33</v>
      </c>
      <c r="O376" s="16">
        <f t="shared" si="98"/>
        <v>154</v>
      </c>
      <c r="P376" s="14">
        <v>36.299999999999997</v>
      </c>
      <c r="Q376" s="13">
        <f>VLOOKUP(P376,'Ratio 1'!A131:B588,2)</f>
        <v>39.6</v>
      </c>
      <c r="R376" s="13">
        <f t="shared" si="99"/>
        <v>21.428571428571427</v>
      </c>
      <c r="S376" s="4"/>
      <c r="T376" s="2">
        <f t="shared" si="100"/>
        <v>22.660999999999998</v>
      </c>
      <c r="Z376" s="152">
        <f t="shared" si="105"/>
        <v>43747</v>
      </c>
    </row>
    <row r="377" spans="1:26" x14ac:dyDescent="0.25">
      <c r="A377" s="12">
        <f t="shared" si="101"/>
        <v>10</v>
      </c>
      <c r="B377" s="14">
        <v>36.700000000000003</v>
      </c>
      <c r="C377" s="14">
        <v>15.9</v>
      </c>
      <c r="D377" s="14">
        <f t="shared" si="102"/>
        <v>20.800000000000004</v>
      </c>
      <c r="E377" s="16">
        <v>90</v>
      </c>
      <c r="F377" s="17"/>
      <c r="G377" s="14">
        <v>37.5</v>
      </c>
      <c r="H377" s="14">
        <v>17.8</v>
      </c>
      <c r="I377" s="14">
        <f t="shared" si="103"/>
        <v>19.7</v>
      </c>
      <c r="J377" s="16">
        <v>33</v>
      </c>
      <c r="K377" s="14">
        <v>37.200000000000003</v>
      </c>
      <c r="L377" s="14">
        <v>18</v>
      </c>
      <c r="M377" s="14">
        <f t="shared" si="104"/>
        <v>19.200000000000003</v>
      </c>
      <c r="N377" s="16">
        <v>24</v>
      </c>
      <c r="O377" s="16">
        <f t="shared" si="98"/>
        <v>147</v>
      </c>
      <c r="P377" s="14">
        <v>37.4</v>
      </c>
      <c r="Q377" s="13">
        <f>VLOOKUP(P377,'Ratio 1'!A132:B589,2)</f>
        <v>39.4</v>
      </c>
      <c r="R377" s="13">
        <f t="shared" si="99"/>
        <v>16.326530612244898</v>
      </c>
      <c r="S377" s="4"/>
      <c r="T377" s="2">
        <f t="shared" si="100"/>
        <v>24.11</v>
      </c>
      <c r="Z377" s="152">
        <f t="shared" si="105"/>
        <v>43748</v>
      </c>
    </row>
    <row r="378" spans="1:26" x14ac:dyDescent="0.25">
      <c r="A378" s="12">
        <f t="shared" si="101"/>
        <v>11</v>
      </c>
      <c r="B378" s="14">
        <v>37.1</v>
      </c>
      <c r="C378" s="14">
        <v>16.5</v>
      </c>
      <c r="D378" s="14">
        <f t="shared" si="102"/>
        <v>20.6</v>
      </c>
      <c r="E378" s="16">
        <v>118</v>
      </c>
      <c r="F378" s="17"/>
      <c r="G378" s="14">
        <v>38.1</v>
      </c>
      <c r="H378" s="14">
        <v>17</v>
      </c>
      <c r="I378" s="14">
        <f t="shared" si="103"/>
        <v>21.1</v>
      </c>
      <c r="J378" s="16">
        <v>35</v>
      </c>
      <c r="K378" s="14">
        <v>38</v>
      </c>
      <c r="L378" s="14">
        <v>16.7</v>
      </c>
      <c r="M378" s="14">
        <f>+K378-L378</f>
        <v>21.3</v>
      </c>
      <c r="N378" s="16">
        <v>0</v>
      </c>
      <c r="O378" s="16">
        <f t="shared" si="98"/>
        <v>153</v>
      </c>
      <c r="P378" s="14">
        <v>38</v>
      </c>
      <c r="Q378" s="13">
        <f>VLOOKUP(P378,'Ratio 1'!A133:B590,2)</f>
        <v>39.299999999999997</v>
      </c>
      <c r="R378" s="13">
        <f t="shared" si="99"/>
        <v>0</v>
      </c>
      <c r="S378" s="4"/>
      <c r="T378" s="2">
        <f t="shared" si="100"/>
        <v>26.882000000000001</v>
      </c>
      <c r="Z378" s="152">
        <f t="shared" si="105"/>
        <v>43749</v>
      </c>
    </row>
    <row r="379" spans="1:26" x14ac:dyDescent="0.25">
      <c r="A379" s="12">
        <f t="shared" si="101"/>
        <v>12</v>
      </c>
      <c r="B379" s="14">
        <v>37.299999999999997</v>
      </c>
      <c r="C379" s="14">
        <v>17.8</v>
      </c>
      <c r="D379" s="14">
        <f t="shared" si="102"/>
        <v>19.499999999999996</v>
      </c>
      <c r="E379" s="16">
        <v>120</v>
      </c>
      <c r="F379" s="17"/>
      <c r="G379" s="14">
        <v>38.299999999999997</v>
      </c>
      <c r="H379" s="14">
        <v>17.5</v>
      </c>
      <c r="I379" s="14">
        <f t="shared" si="103"/>
        <v>20.799999999999997</v>
      </c>
      <c r="J379" s="16">
        <v>34</v>
      </c>
      <c r="K379" s="14">
        <v>38.200000000000003</v>
      </c>
      <c r="L379" s="14">
        <v>17.399999999999999</v>
      </c>
      <c r="M379" s="14">
        <f t="shared" si="104"/>
        <v>20.800000000000004</v>
      </c>
      <c r="N379" s="16">
        <v>20</v>
      </c>
      <c r="O379" s="16">
        <f t="shared" si="98"/>
        <v>174</v>
      </c>
      <c r="P379" s="14">
        <v>38.299999999999997</v>
      </c>
      <c r="Q379" s="13">
        <f>VLOOKUP(P379,'Ratio 1'!A134:B591,2)</f>
        <v>39.200000000000003</v>
      </c>
      <c r="R379" s="13">
        <f t="shared" si="99"/>
        <v>11.494252873563218</v>
      </c>
      <c r="S379" s="4"/>
      <c r="T379" s="2">
        <f t="shared" si="100"/>
        <v>26.679999999999996</v>
      </c>
      <c r="Z379" s="152">
        <f t="shared" si="105"/>
        <v>43750</v>
      </c>
    </row>
    <row r="380" spans="1:26" x14ac:dyDescent="0.25">
      <c r="A380" s="12">
        <f t="shared" si="101"/>
        <v>13</v>
      </c>
      <c r="B380" s="14">
        <v>37.1</v>
      </c>
      <c r="C380" s="14">
        <v>19.600000000000001</v>
      </c>
      <c r="D380" s="14">
        <f t="shared" si="102"/>
        <v>17.5</v>
      </c>
      <c r="E380" s="16">
        <v>126</v>
      </c>
      <c r="F380" s="17"/>
      <c r="G380" s="14">
        <v>38.299999999999997</v>
      </c>
      <c r="H380" s="14">
        <v>18.100000000000001</v>
      </c>
      <c r="I380" s="14">
        <f t="shared" si="103"/>
        <v>20.199999999999996</v>
      </c>
      <c r="J380" s="16">
        <v>34</v>
      </c>
      <c r="K380" s="14">
        <v>38.200000000000003</v>
      </c>
      <c r="L380" s="14">
        <v>18</v>
      </c>
      <c r="M380" s="14">
        <f t="shared" si="104"/>
        <v>20.200000000000003</v>
      </c>
      <c r="N380" s="16">
        <v>34</v>
      </c>
      <c r="O380" s="16">
        <f t="shared" si="98"/>
        <v>194</v>
      </c>
      <c r="P380" s="14">
        <v>38.4</v>
      </c>
      <c r="Q380" s="13">
        <f>VLOOKUP(P380,'Ratio 1'!A135:B592,2)</f>
        <v>39.200000000000003</v>
      </c>
      <c r="R380" s="13">
        <f t="shared" si="99"/>
        <v>17.525773195876287</v>
      </c>
      <c r="S380" s="4"/>
      <c r="T380" s="2">
        <f t="shared" si="100"/>
        <v>26.373999999999995</v>
      </c>
      <c r="Z380" s="152">
        <f t="shared" si="105"/>
        <v>43751</v>
      </c>
    </row>
    <row r="381" spans="1:26" x14ac:dyDescent="0.25">
      <c r="A381" s="12">
        <f t="shared" si="101"/>
        <v>14</v>
      </c>
      <c r="B381" s="14">
        <v>37.299999999999997</v>
      </c>
      <c r="C381" s="14">
        <v>20.8</v>
      </c>
      <c r="D381" s="14">
        <f t="shared" si="102"/>
        <v>16.499999999999996</v>
      </c>
      <c r="E381" s="16">
        <v>120</v>
      </c>
      <c r="F381" s="17"/>
      <c r="G381" s="14">
        <v>38.4</v>
      </c>
      <c r="H381" s="14">
        <v>21.9</v>
      </c>
      <c r="I381" s="14">
        <f t="shared" si="103"/>
        <v>16.5</v>
      </c>
      <c r="J381" s="16">
        <v>30</v>
      </c>
      <c r="K381" s="14">
        <v>37.9</v>
      </c>
      <c r="L381" s="14">
        <v>22</v>
      </c>
      <c r="M381" s="14">
        <f t="shared" si="104"/>
        <v>15.899999999999999</v>
      </c>
      <c r="N381" s="16">
        <v>52</v>
      </c>
      <c r="O381" s="16">
        <f t="shared" si="98"/>
        <v>202</v>
      </c>
      <c r="P381" s="14">
        <v>38.4</v>
      </c>
      <c r="Q381" s="13">
        <f>VLOOKUP(P381,'Ratio 1'!A136:B593,2)</f>
        <v>39.200000000000003</v>
      </c>
      <c r="R381" s="13">
        <f t="shared" si="99"/>
        <v>25.742574257425744</v>
      </c>
      <c r="S381" s="4"/>
      <c r="T381" s="2">
        <f t="shared" si="100"/>
        <v>22.38</v>
      </c>
      <c r="Z381" s="152">
        <f t="shared" si="105"/>
        <v>43752</v>
      </c>
    </row>
    <row r="382" spans="1:26" x14ac:dyDescent="0.25">
      <c r="A382" s="12">
        <f t="shared" si="101"/>
        <v>15</v>
      </c>
      <c r="B382" s="14">
        <v>39.799999999999997</v>
      </c>
      <c r="C382" s="14">
        <v>19.8</v>
      </c>
      <c r="D382" s="14">
        <f t="shared" si="102"/>
        <v>19.999999999999996</v>
      </c>
      <c r="E382" s="16">
        <v>0</v>
      </c>
      <c r="F382" s="17"/>
      <c r="G382" s="14">
        <v>39.299999999999997</v>
      </c>
      <c r="H382" s="14">
        <v>22.4</v>
      </c>
      <c r="I382" s="14">
        <f t="shared" si="103"/>
        <v>16.899999999999999</v>
      </c>
      <c r="J382" s="16">
        <v>31</v>
      </c>
      <c r="K382" s="14">
        <v>35</v>
      </c>
      <c r="L382" s="14">
        <v>24.5</v>
      </c>
      <c r="M382" s="14">
        <f t="shared" si="104"/>
        <v>10.5</v>
      </c>
      <c r="N382" s="16">
        <v>158</v>
      </c>
      <c r="O382" s="16">
        <f t="shared" si="98"/>
        <v>189</v>
      </c>
      <c r="P382" s="14">
        <v>39.299999999999997</v>
      </c>
      <c r="Q382" s="13">
        <f>VLOOKUP(P382,'Ratio 1'!A137:B594,2)</f>
        <v>39</v>
      </c>
      <c r="R382" s="13">
        <f t="shared" si="99"/>
        <v>83.597883597883595</v>
      </c>
      <c r="S382" s="4"/>
      <c r="T382" s="2">
        <f t="shared" si="100"/>
        <v>16.899999999999999</v>
      </c>
      <c r="Z382" s="152">
        <f t="shared" si="105"/>
        <v>43753</v>
      </c>
    </row>
    <row r="383" spans="1:26" x14ac:dyDescent="0.25">
      <c r="A383" s="12">
        <f t="shared" si="101"/>
        <v>16</v>
      </c>
      <c r="B383" s="14">
        <v>40.200000000000003</v>
      </c>
      <c r="C383" s="14">
        <v>21.1</v>
      </c>
      <c r="D383" s="14">
        <f t="shared" si="102"/>
        <v>19.100000000000001</v>
      </c>
      <c r="E383" s="16">
        <v>0</v>
      </c>
      <c r="F383" s="17"/>
      <c r="G383" s="14">
        <v>38.700000000000003</v>
      </c>
      <c r="H383" s="14">
        <v>25.2</v>
      </c>
      <c r="I383" s="14">
        <f t="shared" si="103"/>
        <v>13.500000000000004</v>
      </c>
      <c r="J383" s="16">
        <v>144</v>
      </c>
      <c r="K383" s="14">
        <v>39</v>
      </c>
      <c r="L383" s="14">
        <v>24.9</v>
      </c>
      <c r="M383" s="14">
        <f t="shared" si="104"/>
        <v>14.100000000000001</v>
      </c>
      <c r="N383" s="16">
        <v>71</v>
      </c>
      <c r="O383" s="16">
        <f t="shared" si="98"/>
        <v>215</v>
      </c>
      <c r="P383" s="14">
        <v>39.799999999999997</v>
      </c>
      <c r="Q383" s="13">
        <f>VLOOKUP(P383,'Ratio 1'!A138:B595,2)</f>
        <v>38.9</v>
      </c>
      <c r="R383" s="13">
        <f t="shared" si="99"/>
        <v>33.02325581395349</v>
      </c>
      <c r="S383" s="4"/>
      <c r="T383" s="2">
        <f t="shared" si="100"/>
        <v>13.500000000000004</v>
      </c>
      <c r="Z383" s="152">
        <f t="shared" si="105"/>
        <v>43754</v>
      </c>
    </row>
    <row r="384" spans="1:26" x14ac:dyDescent="0.25">
      <c r="A384" s="12">
        <f t="shared" si="101"/>
        <v>17</v>
      </c>
      <c r="B384" s="14">
        <v>40.9</v>
      </c>
      <c r="C384" s="14">
        <v>21.4</v>
      </c>
      <c r="D384" s="14">
        <f t="shared" si="102"/>
        <v>19.5</v>
      </c>
      <c r="E384" s="16">
        <v>0</v>
      </c>
      <c r="F384" s="17"/>
      <c r="G384" s="14">
        <v>39.299999999999997</v>
      </c>
      <c r="H384" s="14">
        <v>25.1</v>
      </c>
      <c r="I384" s="14">
        <f t="shared" si="103"/>
        <v>14.199999999999996</v>
      </c>
      <c r="J384" s="16">
        <v>181</v>
      </c>
      <c r="K384" s="14">
        <v>40.5</v>
      </c>
      <c r="L384" s="14">
        <v>24.4</v>
      </c>
      <c r="M384" s="14">
        <f t="shared" si="104"/>
        <v>16.100000000000001</v>
      </c>
      <c r="N384" s="16">
        <v>28</v>
      </c>
      <c r="O384" s="16">
        <f t="shared" si="98"/>
        <v>209</v>
      </c>
      <c r="P384" s="14">
        <v>40.700000000000003</v>
      </c>
      <c r="Q384" s="13">
        <f>VLOOKUP(P384,'Ratio 1'!A139:B596,2)</f>
        <v>38.799999999999997</v>
      </c>
      <c r="R384" s="13">
        <f t="shared" si="99"/>
        <v>13.397129186602871</v>
      </c>
      <c r="S384" s="4"/>
      <c r="T384" s="2">
        <f t="shared" si="100"/>
        <v>14.199999999999996</v>
      </c>
      <c r="Z384" s="152">
        <f t="shared" si="105"/>
        <v>43755</v>
      </c>
    </row>
    <row r="385" spans="1:26" x14ac:dyDescent="0.25">
      <c r="A385" s="12">
        <f t="shared" si="101"/>
        <v>18</v>
      </c>
      <c r="B385" s="14">
        <v>40.9</v>
      </c>
      <c r="C385" s="14">
        <v>22.5</v>
      </c>
      <c r="D385" s="14">
        <f t="shared" si="102"/>
        <v>18.399999999999999</v>
      </c>
      <c r="E385" s="16">
        <v>0</v>
      </c>
      <c r="F385" s="17"/>
      <c r="G385" s="14">
        <v>39.299999999999997</v>
      </c>
      <c r="H385" s="14">
        <v>26</v>
      </c>
      <c r="I385" s="14">
        <f t="shared" si="103"/>
        <v>13.299999999999997</v>
      </c>
      <c r="J385" s="16">
        <v>181</v>
      </c>
      <c r="K385" s="14">
        <v>40.4</v>
      </c>
      <c r="L385" s="14">
        <v>25.4</v>
      </c>
      <c r="M385" s="14">
        <f t="shared" si="104"/>
        <v>15</v>
      </c>
      <c r="N385" s="16">
        <v>42</v>
      </c>
      <c r="O385" s="16">
        <f t="shared" si="98"/>
        <v>223</v>
      </c>
      <c r="P385" s="14">
        <v>40.6</v>
      </c>
      <c r="Q385" s="13">
        <f>VLOOKUP(P385,'Ratio 1'!A140:B597,2)</f>
        <v>38.799999999999997</v>
      </c>
      <c r="R385" s="13">
        <f t="shared" si="99"/>
        <v>18.834080717488789</v>
      </c>
      <c r="S385" s="4"/>
      <c r="T385" s="2">
        <f t="shared" si="100"/>
        <v>13.299999999999997</v>
      </c>
      <c r="Z385" s="152">
        <f t="shared" si="105"/>
        <v>43756</v>
      </c>
    </row>
    <row r="386" spans="1:26" x14ac:dyDescent="0.25">
      <c r="A386" s="12">
        <f t="shared" si="101"/>
        <v>19</v>
      </c>
      <c r="B386" s="14">
        <v>40.6</v>
      </c>
      <c r="C386" s="14">
        <v>23.4</v>
      </c>
      <c r="D386" s="14">
        <f t="shared" si="102"/>
        <v>17.200000000000003</v>
      </c>
      <c r="E386" s="16">
        <v>0</v>
      </c>
      <c r="F386" s="17"/>
      <c r="G386" s="14">
        <v>39.299999999999997</v>
      </c>
      <c r="H386" s="14">
        <v>26.9</v>
      </c>
      <c r="I386" s="14">
        <f t="shared" si="103"/>
        <v>12.399999999999999</v>
      </c>
      <c r="J386" s="16">
        <v>180</v>
      </c>
      <c r="K386" s="14">
        <v>39.799999999999997</v>
      </c>
      <c r="L386" s="14">
        <v>26.5</v>
      </c>
      <c r="M386" s="14">
        <f t="shared" si="104"/>
        <v>13.299999999999997</v>
      </c>
      <c r="N386" s="16">
        <v>57</v>
      </c>
      <c r="O386" s="16">
        <f t="shared" si="98"/>
        <v>237</v>
      </c>
      <c r="P386" s="14">
        <v>40.299999999999997</v>
      </c>
      <c r="Q386" s="13">
        <f>VLOOKUP(P386,'Ratio 1'!A141:B598,2)</f>
        <v>38.9</v>
      </c>
      <c r="R386" s="13">
        <f t="shared" si="99"/>
        <v>24.050632911392405</v>
      </c>
      <c r="S386" s="4"/>
      <c r="T386" s="2">
        <f t="shared" si="100"/>
        <v>12.399999999999999</v>
      </c>
      <c r="Z386" s="152">
        <f t="shared" si="105"/>
        <v>43757</v>
      </c>
    </row>
    <row r="387" spans="1:26" x14ac:dyDescent="0.25">
      <c r="A387" s="12">
        <f t="shared" si="101"/>
        <v>20</v>
      </c>
      <c r="B387" s="14">
        <v>40.4</v>
      </c>
      <c r="C387" s="14">
        <v>23.7</v>
      </c>
      <c r="D387" s="14">
        <f t="shared" si="102"/>
        <v>16.7</v>
      </c>
      <c r="E387" s="16">
        <v>0</v>
      </c>
      <c r="F387" s="17"/>
      <c r="G387" s="14">
        <v>39.1</v>
      </c>
      <c r="H387" s="14">
        <v>26.8</v>
      </c>
      <c r="I387" s="14">
        <f t="shared" si="103"/>
        <v>12.3</v>
      </c>
      <c r="J387" s="16">
        <v>179</v>
      </c>
      <c r="K387" s="14">
        <v>39.5</v>
      </c>
      <c r="L387" s="14">
        <v>26.9</v>
      </c>
      <c r="M387" s="14">
        <f t="shared" si="104"/>
        <v>12.600000000000001</v>
      </c>
      <c r="N387" s="16">
        <v>62</v>
      </c>
      <c r="O387" s="16">
        <f t="shared" si="98"/>
        <v>241</v>
      </c>
      <c r="P387" s="14">
        <v>40.1</v>
      </c>
      <c r="Q387" s="13">
        <f>VLOOKUP(P387,'Ratio 1'!A142:B599,2)</f>
        <v>38.9</v>
      </c>
      <c r="R387" s="13">
        <f t="shared" si="99"/>
        <v>25.726141078838172</v>
      </c>
      <c r="S387" s="4"/>
      <c r="T387" s="2">
        <f t="shared" si="100"/>
        <v>12.3</v>
      </c>
      <c r="Z387" s="152">
        <f t="shared" si="105"/>
        <v>43758</v>
      </c>
    </row>
    <row r="388" spans="1:26" x14ac:dyDescent="0.25">
      <c r="A388" s="12">
        <f t="shared" si="101"/>
        <v>21</v>
      </c>
      <c r="B388" s="14">
        <v>40.299999999999997</v>
      </c>
      <c r="C388" s="14">
        <v>23.8</v>
      </c>
      <c r="D388" s="14">
        <f t="shared" si="102"/>
        <v>16.499999999999996</v>
      </c>
      <c r="E388" s="16">
        <v>0</v>
      </c>
      <c r="F388" s="17"/>
      <c r="G388" s="14">
        <v>39.5</v>
      </c>
      <c r="H388" s="14">
        <v>27</v>
      </c>
      <c r="I388" s="14">
        <f t="shared" si="103"/>
        <v>12.5</v>
      </c>
      <c r="J388" s="16">
        <v>181</v>
      </c>
      <c r="K388" s="14">
        <v>39.4</v>
      </c>
      <c r="L388" s="14">
        <v>26.8</v>
      </c>
      <c r="M388" s="14">
        <f t="shared" si="104"/>
        <v>12.599999999999998</v>
      </c>
      <c r="N388" s="16">
        <v>60</v>
      </c>
      <c r="O388" s="16">
        <f t="shared" si="98"/>
        <v>241</v>
      </c>
      <c r="P388" s="14">
        <v>40</v>
      </c>
      <c r="Q388" s="13">
        <f>VLOOKUP(P388,'Ratio 1'!A143:B600,2)</f>
        <v>38.9</v>
      </c>
      <c r="R388" s="13">
        <f t="shared" si="99"/>
        <v>24.896265560165975</v>
      </c>
      <c r="S388" s="4"/>
      <c r="T388" s="2">
        <f t="shared" si="100"/>
        <v>12.5</v>
      </c>
      <c r="Z388" s="152">
        <f t="shared" si="105"/>
        <v>43759</v>
      </c>
    </row>
    <row r="389" spans="1:26" x14ac:dyDescent="0.25">
      <c r="A389" s="12">
        <f t="shared" si="101"/>
        <v>22</v>
      </c>
      <c r="B389" s="14">
        <v>40.200000000000003</v>
      </c>
      <c r="C389" s="14">
        <v>23.8</v>
      </c>
      <c r="D389" s="14">
        <f t="shared" si="102"/>
        <v>16.400000000000002</v>
      </c>
      <c r="E389" s="16">
        <v>26</v>
      </c>
      <c r="F389" s="17"/>
      <c r="G389" s="14">
        <v>39.4</v>
      </c>
      <c r="H389" s="14">
        <v>26.8</v>
      </c>
      <c r="I389" s="14">
        <f t="shared" si="103"/>
        <v>12.599999999999998</v>
      </c>
      <c r="J389" s="16">
        <v>181</v>
      </c>
      <c r="K389" s="14">
        <v>39.799999999999997</v>
      </c>
      <c r="L389" s="14">
        <v>26.5</v>
      </c>
      <c r="M389" s="14">
        <f t="shared" si="104"/>
        <v>13.299999999999997</v>
      </c>
      <c r="N389" s="16">
        <v>29</v>
      </c>
      <c r="O389" s="16">
        <f t="shared" si="98"/>
        <v>236</v>
      </c>
      <c r="P389" s="14">
        <v>40</v>
      </c>
      <c r="Q389" s="13">
        <f>VLOOKUP(P389,'Ratio 1'!A144:B601,2)</f>
        <v>38.9</v>
      </c>
      <c r="R389" s="13">
        <f t="shared" si="99"/>
        <v>12.288135593220339</v>
      </c>
      <c r="S389" s="4"/>
      <c r="T389" s="2">
        <f t="shared" si="100"/>
        <v>13.873999999999999</v>
      </c>
      <c r="Z389" s="152">
        <f t="shared" si="105"/>
        <v>43760</v>
      </c>
    </row>
    <row r="390" spans="1:26" x14ac:dyDescent="0.25">
      <c r="A390" s="12">
        <f t="shared" si="101"/>
        <v>23</v>
      </c>
      <c r="B390" s="14">
        <v>39.299999999999997</v>
      </c>
      <c r="C390" s="14">
        <v>24.5</v>
      </c>
      <c r="D390" s="14">
        <f t="shared" si="102"/>
        <v>14.799999999999997</v>
      </c>
      <c r="E390" s="16">
        <v>92</v>
      </c>
      <c r="F390" s="17"/>
      <c r="G390" s="14">
        <v>40.1</v>
      </c>
      <c r="H390" s="14">
        <v>26.6</v>
      </c>
      <c r="I390" s="14">
        <f t="shared" si="103"/>
        <v>13.5</v>
      </c>
      <c r="J390" s="16">
        <v>148</v>
      </c>
      <c r="K390" s="14">
        <v>39.6</v>
      </c>
      <c r="L390" s="14">
        <v>26.4</v>
      </c>
      <c r="M390" s="14">
        <f t="shared" si="104"/>
        <v>13.200000000000003</v>
      </c>
      <c r="N390" s="16">
        <v>0</v>
      </c>
      <c r="O390" s="16">
        <f t="shared" si="98"/>
        <v>240</v>
      </c>
      <c r="P390" s="14">
        <v>39.700000000000003</v>
      </c>
      <c r="Q390" s="13">
        <f>VLOOKUP(P390,'Ratio 1'!A145:B602,2)</f>
        <v>39</v>
      </c>
      <c r="R390" s="13">
        <f t="shared" si="99"/>
        <v>0</v>
      </c>
      <c r="S390" s="4"/>
      <c r="T390" s="2">
        <f t="shared" si="100"/>
        <v>18.007999999999999</v>
      </c>
      <c r="Z390" s="152">
        <f t="shared" si="105"/>
        <v>43761</v>
      </c>
    </row>
    <row r="391" spans="1:26" x14ac:dyDescent="0.25">
      <c r="A391" s="12">
        <f t="shared" si="101"/>
        <v>24</v>
      </c>
      <c r="B391" s="14">
        <v>39.200000000000003</v>
      </c>
      <c r="C391" s="14">
        <v>24.4</v>
      </c>
      <c r="D391" s="14">
        <f t="shared" si="102"/>
        <v>14.800000000000004</v>
      </c>
      <c r="E391" s="16">
        <v>97</v>
      </c>
      <c r="F391" s="17"/>
      <c r="G391" s="14">
        <v>40.5</v>
      </c>
      <c r="H391" s="14">
        <v>26.2</v>
      </c>
      <c r="I391" s="14">
        <f t="shared" si="103"/>
        <v>14.3</v>
      </c>
      <c r="J391" s="16">
        <v>135</v>
      </c>
      <c r="K391" s="14">
        <v>39.5</v>
      </c>
      <c r="L391" s="14">
        <v>25.9</v>
      </c>
      <c r="M391" s="14">
        <f t="shared" si="104"/>
        <v>13.600000000000001</v>
      </c>
      <c r="N391" s="16">
        <v>0</v>
      </c>
      <c r="O391" s="16">
        <f t="shared" si="98"/>
        <v>232</v>
      </c>
      <c r="P391" s="14">
        <v>39.700000000000003</v>
      </c>
      <c r="Q391" s="13">
        <f>VLOOKUP(P391,'Ratio 1'!A146:B603,2)</f>
        <v>39</v>
      </c>
      <c r="R391" s="13">
        <f t="shared" si="99"/>
        <v>0</v>
      </c>
      <c r="S391" s="4"/>
      <c r="T391" s="2">
        <f t="shared" si="100"/>
        <v>19.053000000000001</v>
      </c>
      <c r="Z391" s="152">
        <f t="shared" si="105"/>
        <v>43762</v>
      </c>
    </row>
    <row r="392" spans="1:26" x14ac:dyDescent="0.25">
      <c r="A392" s="12">
        <f t="shared" si="101"/>
        <v>25</v>
      </c>
      <c r="B392" s="14">
        <v>38.9</v>
      </c>
      <c r="C392" s="14">
        <v>23.9</v>
      </c>
      <c r="D392" s="14">
        <f t="shared" si="102"/>
        <v>15</v>
      </c>
      <c r="E392" s="16">
        <v>111</v>
      </c>
      <c r="F392" s="17"/>
      <c r="G392" s="14">
        <v>39.5</v>
      </c>
      <c r="H392" s="14">
        <v>25.3</v>
      </c>
      <c r="I392" s="14">
        <f t="shared" si="103"/>
        <v>14.2</v>
      </c>
      <c r="J392" s="16">
        <v>107</v>
      </c>
      <c r="K392" s="14">
        <v>39.6</v>
      </c>
      <c r="L392" s="14">
        <v>24.8</v>
      </c>
      <c r="M392" s="14">
        <f t="shared" si="104"/>
        <v>14.8</v>
      </c>
      <c r="N392" s="16">
        <v>0</v>
      </c>
      <c r="O392" s="16">
        <f t="shared" si="98"/>
        <v>218</v>
      </c>
      <c r="P392" s="14">
        <v>39.700000000000003</v>
      </c>
      <c r="Q392" s="13">
        <f>VLOOKUP(P392,'Ratio 1'!A147:B604,2)</f>
        <v>39</v>
      </c>
      <c r="R392" s="13">
        <f t="shared" si="99"/>
        <v>0</v>
      </c>
      <c r="S392" s="4"/>
      <c r="T392" s="2">
        <f t="shared" si="100"/>
        <v>19.638999999999999</v>
      </c>
      <c r="Z392" s="152">
        <f t="shared" si="105"/>
        <v>43763</v>
      </c>
    </row>
    <row r="393" spans="1:26" x14ac:dyDescent="0.25">
      <c r="A393" s="12">
        <f t="shared" si="101"/>
        <v>26</v>
      </c>
      <c r="B393" s="14">
        <v>39.299999999999997</v>
      </c>
      <c r="C393" s="14">
        <v>23.4</v>
      </c>
      <c r="D393" s="14">
        <f t="shared" si="102"/>
        <v>15.899999999999999</v>
      </c>
      <c r="E393" s="16">
        <v>112</v>
      </c>
      <c r="F393" s="17"/>
      <c r="G393" s="14">
        <v>39.799999999999997</v>
      </c>
      <c r="H393" s="14">
        <v>25</v>
      </c>
      <c r="I393" s="14">
        <f t="shared" si="103"/>
        <v>14.799999999999997</v>
      </c>
      <c r="J393" s="16">
        <v>95</v>
      </c>
      <c r="K393" s="14">
        <v>39.9</v>
      </c>
      <c r="L393" s="14">
        <v>24.3</v>
      </c>
      <c r="M393" s="14">
        <f t="shared" si="104"/>
        <v>15.599999999999998</v>
      </c>
      <c r="N393" s="16">
        <v>0</v>
      </c>
      <c r="O393" s="16">
        <f t="shared" si="98"/>
        <v>207</v>
      </c>
      <c r="P393" s="14">
        <v>40.1</v>
      </c>
      <c r="Q393" s="13">
        <f>VLOOKUP(P393,'Ratio 1'!A148:B605,2)</f>
        <v>38.9</v>
      </c>
      <c r="R393" s="13">
        <f t="shared" si="99"/>
        <v>0</v>
      </c>
      <c r="S393" s="4"/>
      <c r="T393" s="2">
        <f t="shared" si="100"/>
        <v>20.287999999999997</v>
      </c>
      <c r="Z393" s="152">
        <f t="shared" si="105"/>
        <v>43764</v>
      </c>
    </row>
    <row r="394" spans="1:26" x14ac:dyDescent="0.25">
      <c r="A394" s="12">
        <f t="shared" si="101"/>
        <v>27</v>
      </c>
      <c r="B394" s="14">
        <v>39.799999999999997</v>
      </c>
      <c r="C394" s="14">
        <v>23.7</v>
      </c>
      <c r="D394" s="14">
        <f t="shared" si="102"/>
        <v>16.099999999999998</v>
      </c>
      <c r="E394" s="16">
        <v>112</v>
      </c>
      <c r="F394" s="17"/>
      <c r="G394" s="14">
        <v>40.200000000000003</v>
      </c>
      <c r="H394" s="14">
        <v>25.2</v>
      </c>
      <c r="I394" s="14">
        <f t="shared" si="103"/>
        <v>15.000000000000004</v>
      </c>
      <c r="J394" s="16">
        <v>96</v>
      </c>
      <c r="K394" s="14">
        <v>40.299999999999997</v>
      </c>
      <c r="L394" s="14">
        <v>24.5</v>
      </c>
      <c r="M394" s="14">
        <f t="shared" si="104"/>
        <v>15.799999999999997</v>
      </c>
      <c r="N394" s="16">
        <v>0</v>
      </c>
      <c r="O394" s="16">
        <f t="shared" si="98"/>
        <v>208</v>
      </c>
      <c r="P394" s="14">
        <v>40.4</v>
      </c>
      <c r="Q394" s="13">
        <f>VLOOKUP(P394,'Ratio 1'!A149:B606,2)</f>
        <v>38.9</v>
      </c>
      <c r="R394" s="13">
        <f t="shared" si="99"/>
        <v>0</v>
      </c>
      <c r="S394" s="4"/>
      <c r="T394" s="2">
        <f t="shared" si="100"/>
        <v>20.488000000000003</v>
      </c>
      <c r="Z394" s="152">
        <f t="shared" si="105"/>
        <v>43765</v>
      </c>
    </row>
    <row r="395" spans="1:26" x14ac:dyDescent="0.25">
      <c r="A395" s="12">
        <f t="shared" si="101"/>
        <v>28</v>
      </c>
      <c r="B395" s="14">
        <v>40.1</v>
      </c>
      <c r="C395" s="14">
        <v>24</v>
      </c>
      <c r="D395" s="14">
        <f t="shared" si="102"/>
        <v>16.100000000000001</v>
      </c>
      <c r="E395" s="16">
        <v>113</v>
      </c>
      <c r="F395" s="17"/>
      <c r="G395" s="14">
        <v>40.5</v>
      </c>
      <c r="H395" s="14">
        <v>24.8</v>
      </c>
      <c r="I395" s="14">
        <f t="shared" si="103"/>
        <v>15.7</v>
      </c>
      <c r="J395" s="16">
        <v>97</v>
      </c>
      <c r="K395" s="14">
        <v>40.6</v>
      </c>
      <c r="L395" s="14">
        <v>24.8</v>
      </c>
      <c r="M395" s="14">
        <f t="shared" si="104"/>
        <v>15.8</v>
      </c>
      <c r="N395" s="16">
        <v>0</v>
      </c>
      <c r="O395" s="16">
        <f t="shared" si="98"/>
        <v>210</v>
      </c>
      <c r="P395" s="14">
        <v>40.9</v>
      </c>
      <c r="Q395" s="13">
        <f>VLOOKUP(P395,'Ratio 1'!A150:B607,2)</f>
        <v>38.799999999999997</v>
      </c>
      <c r="R395" s="13">
        <f t="shared" si="99"/>
        <v>0</v>
      </c>
      <c r="S395" s="4"/>
      <c r="T395" s="2">
        <f t="shared" si="100"/>
        <v>21.236999999999998</v>
      </c>
      <c r="Z395" s="152">
        <f t="shared" si="105"/>
        <v>43766</v>
      </c>
    </row>
    <row r="396" spans="1:26" x14ac:dyDescent="0.25">
      <c r="A396" s="12">
        <f t="shared" si="101"/>
        <v>29</v>
      </c>
      <c r="B396" s="14">
        <v>40.4</v>
      </c>
      <c r="C396" s="14">
        <v>24.4</v>
      </c>
      <c r="D396" s="14">
        <f t="shared" si="102"/>
        <v>16</v>
      </c>
      <c r="E396" s="16">
        <v>118</v>
      </c>
      <c r="F396" s="17"/>
      <c r="G396" s="14">
        <v>40.9</v>
      </c>
      <c r="H396" s="14">
        <v>25.1</v>
      </c>
      <c r="I396" s="14">
        <f t="shared" si="103"/>
        <v>15.799999999999997</v>
      </c>
      <c r="J396" s="16">
        <v>97</v>
      </c>
      <c r="K396" s="14">
        <v>41</v>
      </c>
      <c r="L396" s="14">
        <v>25.1</v>
      </c>
      <c r="M396" s="14">
        <f t="shared" si="104"/>
        <v>15.899999999999999</v>
      </c>
      <c r="N396" s="16">
        <v>0</v>
      </c>
      <c r="O396" s="16">
        <f t="shared" si="98"/>
        <v>215</v>
      </c>
      <c r="P396" s="14">
        <v>41.1</v>
      </c>
      <c r="Q396" s="13">
        <f>VLOOKUP(P396,'Ratio 1'!A151:B608,2)</f>
        <v>38.799999999999997</v>
      </c>
      <c r="R396" s="13">
        <f t="shared" si="99"/>
        <v>0</v>
      </c>
      <c r="S396" s="4"/>
      <c r="T396" s="2">
        <f t="shared" si="100"/>
        <v>21.581999999999997</v>
      </c>
      <c r="Z396" s="152">
        <f t="shared" si="105"/>
        <v>43767</v>
      </c>
    </row>
    <row r="397" spans="1:26" x14ac:dyDescent="0.25">
      <c r="A397" s="12">
        <f t="shared" si="101"/>
        <v>30</v>
      </c>
      <c r="B397" s="14">
        <v>41.4</v>
      </c>
      <c r="C397" s="14">
        <v>24.8</v>
      </c>
      <c r="D397" s="14">
        <f t="shared" si="102"/>
        <v>16.599999999999998</v>
      </c>
      <c r="E397" s="16">
        <v>116</v>
      </c>
      <c r="F397" s="17"/>
      <c r="G397" s="14">
        <v>41.7</v>
      </c>
      <c r="H397" s="14">
        <v>25.5</v>
      </c>
      <c r="I397" s="14">
        <f t="shared" si="103"/>
        <v>16.200000000000003</v>
      </c>
      <c r="J397" s="16">
        <v>99</v>
      </c>
      <c r="K397" s="14">
        <v>41.9</v>
      </c>
      <c r="L397" s="14">
        <v>25.3</v>
      </c>
      <c r="M397" s="14">
        <f t="shared" si="104"/>
        <v>16.599999999999998</v>
      </c>
      <c r="N397" s="16">
        <v>0</v>
      </c>
      <c r="O397" s="16">
        <f t="shared" si="98"/>
        <v>215</v>
      </c>
      <c r="P397" s="14">
        <v>42</v>
      </c>
      <c r="Q397" s="13">
        <f>VLOOKUP(P397,'Ratio 1'!A152:B609,2)</f>
        <v>38.700000000000003</v>
      </c>
      <c r="R397" s="13">
        <f t="shared" si="99"/>
        <v>0</v>
      </c>
      <c r="S397" s="4"/>
      <c r="T397" s="2">
        <f t="shared" si="100"/>
        <v>21.884000000000004</v>
      </c>
      <c r="Z397" s="152">
        <f t="shared" si="105"/>
        <v>43768</v>
      </c>
    </row>
    <row r="398" spans="1:26" ht="18.75" thickBot="1" x14ac:dyDescent="0.3">
      <c r="A398" s="12">
        <f t="shared" si="101"/>
        <v>31</v>
      </c>
      <c r="B398" s="14">
        <v>42.5</v>
      </c>
      <c r="C398" s="14">
        <v>25</v>
      </c>
      <c r="D398" s="14">
        <f t="shared" si="102"/>
        <v>17.5</v>
      </c>
      <c r="E398" s="16">
        <v>118</v>
      </c>
      <c r="F398" s="17"/>
      <c r="G398" s="14">
        <v>42.9</v>
      </c>
      <c r="H398" s="14">
        <v>26</v>
      </c>
      <c r="I398" s="14">
        <f t="shared" si="103"/>
        <v>16.899999999999999</v>
      </c>
      <c r="J398" s="16">
        <v>102</v>
      </c>
      <c r="K398" s="14">
        <v>42.9</v>
      </c>
      <c r="L398" s="14">
        <v>25.9</v>
      </c>
      <c r="M398" s="14">
        <f t="shared" si="104"/>
        <v>17</v>
      </c>
      <c r="N398" s="16">
        <v>0</v>
      </c>
      <c r="O398" s="16">
        <f t="shared" si="98"/>
        <v>220</v>
      </c>
      <c r="P398" s="14">
        <v>43.1</v>
      </c>
      <c r="Q398" s="13">
        <f>VLOOKUP(P398,'Ratio 1'!A153:B610,2)</f>
        <v>38.5</v>
      </c>
      <c r="R398" s="13">
        <f t="shared" si="99"/>
        <v>0</v>
      </c>
      <c r="S398" s="4"/>
      <c r="T398" s="2">
        <f t="shared" si="100"/>
        <v>22.681999999999999</v>
      </c>
      <c r="Z398" s="152">
        <f t="shared" si="105"/>
        <v>43769</v>
      </c>
    </row>
    <row r="399" spans="1:26" ht="18.75" thickTop="1" x14ac:dyDescent="0.25">
      <c r="A399" s="18" t="s">
        <v>36</v>
      </c>
      <c r="B399" s="20">
        <f>MAX(B368:B398)</f>
        <v>42.5</v>
      </c>
      <c r="C399" s="20">
        <f>MAX(C368:C398)</f>
        <v>25</v>
      </c>
      <c r="D399" s="20">
        <f>MAX(D368:D398)</f>
        <v>21.3</v>
      </c>
      <c r="E399" s="19">
        <f>MAX(E368:E398)</f>
        <v>126</v>
      </c>
      <c r="F399" s="262"/>
      <c r="G399" s="20">
        <f t="shared" ref="G399:R399" si="106">MAX(G368:G398)</f>
        <v>42.9</v>
      </c>
      <c r="H399" s="20">
        <f t="shared" si="106"/>
        <v>27</v>
      </c>
      <c r="I399" s="20">
        <f t="shared" si="106"/>
        <v>21.1</v>
      </c>
      <c r="J399" s="19">
        <f t="shared" si="106"/>
        <v>181</v>
      </c>
      <c r="K399" s="20">
        <f t="shared" si="106"/>
        <v>42.9</v>
      </c>
      <c r="L399" s="20">
        <f t="shared" si="106"/>
        <v>26.9</v>
      </c>
      <c r="M399" s="20">
        <f t="shared" si="106"/>
        <v>21.3</v>
      </c>
      <c r="N399" s="19">
        <f>MAX(N369:N398)</f>
        <v>158</v>
      </c>
      <c r="O399" s="19">
        <f t="shared" si="106"/>
        <v>241</v>
      </c>
      <c r="P399" s="20">
        <f t="shared" si="106"/>
        <v>43.1</v>
      </c>
      <c r="Q399" s="21">
        <f t="shared" si="106"/>
        <v>39.9</v>
      </c>
      <c r="R399" s="21">
        <f t="shared" si="106"/>
        <v>83.597883597883595</v>
      </c>
      <c r="S399" s="4"/>
    </row>
    <row r="400" spans="1:26" x14ac:dyDescent="0.25">
      <c r="A400" s="12" t="s">
        <v>37</v>
      </c>
      <c r="B400" s="14">
        <f>MIN(B368:B398)</f>
        <v>33.4</v>
      </c>
      <c r="C400" s="14">
        <f>MIN(C368:C398)</f>
        <v>13.4</v>
      </c>
      <c r="D400" s="14">
        <f>MIN(D368:D398)</f>
        <v>14.799999999999997</v>
      </c>
      <c r="E400" s="16">
        <f>MIN(E368:E398)</f>
        <v>0</v>
      </c>
      <c r="F400" s="17"/>
      <c r="G400" s="14">
        <f t="shared" ref="G400:R400" si="107">MIN(G368:G398)</f>
        <v>34.299999999999997</v>
      </c>
      <c r="H400" s="14">
        <f t="shared" si="107"/>
        <v>14.8</v>
      </c>
      <c r="I400" s="14">
        <f t="shared" si="107"/>
        <v>12.3</v>
      </c>
      <c r="J400" s="16">
        <f t="shared" si="107"/>
        <v>30</v>
      </c>
      <c r="K400" s="14">
        <f t="shared" si="107"/>
        <v>34.200000000000003</v>
      </c>
      <c r="L400" s="14">
        <f t="shared" si="107"/>
        <v>14.7</v>
      </c>
      <c r="M400" s="14">
        <f t="shared" si="107"/>
        <v>10.5</v>
      </c>
      <c r="N400" s="16">
        <f t="shared" si="107"/>
        <v>0</v>
      </c>
      <c r="O400" s="16">
        <f t="shared" si="107"/>
        <v>118</v>
      </c>
      <c r="P400" s="14">
        <f t="shared" si="107"/>
        <v>34.299999999999997</v>
      </c>
      <c r="Q400" s="13">
        <f t="shared" si="107"/>
        <v>38.5</v>
      </c>
      <c r="R400" s="13">
        <f t="shared" si="107"/>
        <v>0</v>
      </c>
      <c r="S400" s="4"/>
    </row>
    <row r="401" spans="1:26" x14ac:dyDescent="0.25">
      <c r="A401" s="12" t="s">
        <v>35</v>
      </c>
      <c r="B401" s="14">
        <f>AVERAGE(B368:B398)</f>
        <v>38.203225806451613</v>
      </c>
      <c r="C401" s="14">
        <f>AVERAGE(C368:C398)</f>
        <v>20.012903225806447</v>
      </c>
      <c r="D401" s="14">
        <f>AVERAGE(D368:D398)</f>
        <v>18.190322580645162</v>
      </c>
      <c r="E401" s="16">
        <f>AVERAGE(E368:E398)</f>
        <v>71.677419354838705</v>
      </c>
      <c r="F401" s="17"/>
      <c r="G401" s="14">
        <f t="shared" ref="G401:R401" si="108">AVERAGE(G368:G398)</f>
        <v>38.383870967741949</v>
      </c>
      <c r="H401" s="14">
        <f t="shared" si="108"/>
        <v>22.06451612903226</v>
      </c>
      <c r="I401" s="14">
        <f t="shared" si="108"/>
        <v>16.319354838709678</v>
      </c>
      <c r="J401" s="16">
        <f t="shared" si="108"/>
        <v>86.774193548387103</v>
      </c>
      <c r="K401" s="14">
        <f t="shared" si="108"/>
        <v>38.12580645161291</v>
      </c>
      <c r="L401" s="14">
        <f t="shared" si="108"/>
        <v>22.229032258064507</v>
      </c>
      <c r="M401" s="14">
        <f t="shared" si="108"/>
        <v>15.896774193548392</v>
      </c>
      <c r="N401" s="16">
        <f t="shared" si="108"/>
        <v>30.677419354838708</v>
      </c>
      <c r="O401" s="16">
        <f t="shared" si="108"/>
        <v>189.12903225806451</v>
      </c>
      <c r="P401" s="14">
        <f t="shared" si="108"/>
        <v>38.6</v>
      </c>
      <c r="Q401" s="13">
        <f t="shared" si="108"/>
        <v>39.180645161290322</v>
      </c>
      <c r="R401" s="13">
        <f t="shared" si="108"/>
        <v>16.95521276322037</v>
      </c>
      <c r="S401" s="4"/>
    </row>
    <row r="402" spans="1:26" x14ac:dyDescent="0.25">
      <c r="A402" s="6" t="s">
        <v>38</v>
      </c>
      <c r="B402" s="65"/>
      <c r="C402" s="65"/>
      <c r="D402" s="65"/>
      <c r="E402" s="66"/>
      <c r="F402" s="264"/>
      <c r="G402" s="65"/>
      <c r="H402" s="65"/>
      <c r="I402" s="65"/>
      <c r="J402" s="66"/>
      <c r="K402" s="65"/>
      <c r="L402" s="65"/>
      <c r="M402" s="65"/>
      <c r="N402" s="66"/>
      <c r="O402" s="66"/>
      <c r="P402" s="65"/>
      <c r="Q402" s="67"/>
      <c r="R402" s="67"/>
    </row>
    <row r="403" spans="1:26" x14ac:dyDescent="0.25">
      <c r="A403" s="2" t="s">
        <v>39</v>
      </c>
    </row>
    <row r="405" spans="1:26" x14ac:dyDescent="0.25">
      <c r="A405" s="1" t="s">
        <v>40</v>
      </c>
      <c r="B405" s="1"/>
      <c r="C405" s="1"/>
      <c r="D405" s="1"/>
      <c r="E405" s="1"/>
      <c r="F405" s="258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26" x14ac:dyDescent="0.25">
      <c r="J406" s="49"/>
    </row>
    <row r="407" spans="1:26" x14ac:dyDescent="0.25">
      <c r="A407" s="11" t="s">
        <v>32</v>
      </c>
      <c r="B407" s="23" t="s">
        <v>41</v>
      </c>
      <c r="C407" s="25"/>
      <c r="D407" s="25"/>
      <c r="E407" s="24"/>
      <c r="F407" s="260" t="s">
        <v>42</v>
      </c>
      <c r="G407" s="23" t="s">
        <v>43</v>
      </c>
      <c r="H407" s="25"/>
      <c r="I407" s="25"/>
      <c r="J407" s="24"/>
      <c r="K407" s="23" t="s">
        <v>44</v>
      </c>
      <c r="L407" s="25"/>
      <c r="M407" s="25"/>
      <c r="N407" s="24"/>
      <c r="O407" s="11" t="s">
        <v>45</v>
      </c>
      <c r="P407" s="11" t="s">
        <v>46</v>
      </c>
      <c r="Q407" s="23" t="s">
        <v>47</v>
      </c>
      <c r="R407" s="24"/>
      <c r="S407" s="4"/>
    </row>
    <row r="408" spans="1:26" x14ac:dyDescent="0.25">
      <c r="A408" s="22">
        <f>A4</f>
        <v>2019</v>
      </c>
      <c r="B408" s="12" t="s">
        <v>48</v>
      </c>
      <c r="C408" s="12" t="s">
        <v>49</v>
      </c>
      <c r="D408" s="12" t="s">
        <v>50</v>
      </c>
      <c r="E408" s="12" t="s">
        <v>13</v>
      </c>
      <c r="F408" s="261" t="s">
        <v>13</v>
      </c>
      <c r="G408" s="12" t="s">
        <v>48</v>
      </c>
      <c r="H408" s="12" t="s">
        <v>49</v>
      </c>
      <c r="I408" s="12" t="s">
        <v>50</v>
      </c>
      <c r="J408" s="12" t="s">
        <v>51</v>
      </c>
      <c r="K408" s="12" t="s">
        <v>48</v>
      </c>
      <c r="L408" s="12" t="s">
        <v>49</v>
      </c>
      <c r="M408" s="12" t="s">
        <v>50</v>
      </c>
      <c r="N408" s="12" t="s">
        <v>51</v>
      </c>
      <c r="O408" s="22" t="s">
        <v>51</v>
      </c>
      <c r="P408" s="22" t="s">
        <v>14</v>
      </c>
      <c r="Q408" s="12" t="s">
        <v>52</v>
      </c>
      <c r="R408" s="12" t="s">
        <v>53</v>
      </c>
      <c r="S408" s="4"/>
    </row>
    <row r="409" spans="1:26" x14ac:dyDescent="0.25">
      <c r="A409" s="12">
        <v>1</v>
      </c>
      <c r="B409" s="14">
        <v>43.5</v>
      </c>
      <c r="C409" s="14">
        <v>26.9</v>
      </c>
      <c r="D409" s="14">
        <f>+B409-C409</f>
        <v>16.600000000000001</v>
      </c>
      <c r="E409" s="16">
        <v>129</v>
      </c>
      <c r="F409" s="17"/>
      <c r="G409" s="14">
        <v>43.9</v>
      </c>
      <c r="H409" s="14">
        <v>27.6</v>
      </c>
      <c r="I409" s="14">
        <f>+G409-H409</f>
        <v>16.299999999999997</v>
      </c>
      <c r="J409" s="16">
        <v>101</v>
      </c>
      <c r="K409" s="14">
        <v>43.7</v>
      </c>
      <c r="L409" s="14">
        <v>27.3</v>
      </c>
      <c r="M409" s="14">
        <f>+K409-L409</f>
        <v>16.400000000000002</v>
      </c>
      <c r="N409" s="16">
        <v>0</v>
      </c>
      <c r="O409" s="16">
        <f t="shared" ref="O409:O438" si="109">E409+F409+J409+N409</f>
        <v>230</v>
      </c>
      <c r="P409" s="14">
        <v>44.1</v>
      </c>
      <c r="Q409" s="13">
        <f>VLOOKUP(P409,'Ratio 1'!A164:B621,2)</f>
        <v>38.4</v>
      </c>
      <c r="R409" s="13">
        <f t="shared" ref="R409:R438" si="110">N409/O409*100</f>
        <v>0</v>
      </c>
      <c r="S409" s="4"/>
      <c r="T409" s="2">
        <f t="shared" ref="T409:T438" si="111">I409+(0.5*0.018*E409)+(0.04*E409)</f>
        <v>22.620999999999999</v>
      </c>
      <c r="Z409" s="152">
        <v>43770</v>
      </c>
    </row>
    <row r="410" spans="1:26" x14ac:dyDescent="0.25">
      <c r="A410" s="12">
        <f t="shared" ref="A410:A438" si="112">SUM(A409+1)</f>
        <v>2</v>
      </c>
      <c r="B410" s="14"/>
      <c r="C410" s="14"/>
      <c r="D410" s="14">
        <f t="shared" ref="D410:D438" si="113">+B410-C410</f>
        <v>0</v>
      </c>
      <c r="E410" s="16"/>
      <c r="F410" s="17"/>
      <c r="G410" s="14"/>
      <c r="H410" s="14"/>
      <c r="I410" s="14">
        <f t="shared" ref="I410:I438" si="114">+G410-H410</f>
        <v>0</v>
      </c>
      <c r="J410" s="16"/>
      <c r="K410" s="14"/>
      <c r="L410" s="14"/>
      <c r="M410" s="14">
        <f t="shared" ref="M410:M438" si="115">+K410-L410</f>
        <v>0</v>
      </c>
      <c r="N410" s="16"/>
      <c r="O410" s="16">
        <f t="shared" si="109"/>
        <v>0</v>
      </c>
      <c r="P410" s="14"/>
      <c r="Q410" s="13" t="e">
        <f>VLOOKUP(P410,'Ratio 1'!A165:B622,2)</f>
        <v>#N/A</v>
      </c>
      <c r="R410" s="13" t="e">
        <f t="shared" si="110"/>
        <v>#DIV/0!</v>
      </c>
      <c r="S410" s="4"/>
      <c r="T410" s="2">
        <f t="shared" si="111"/>
        <v>0</v>
      </c>
      <c r="Z410" s="152">
        <f>Z409+1</f>
        <v>43771</v>
      </c>
    </row>
    <row r="411" spans="1:26" x14ac:dyDescent="0.25">
      <c r="A411" s="12">
        <f t="shared" si="112"/>
        <v>3</v>
      </c>
      <c r="B411" s="14"/>
      <c r="C411" s="14"/>
      <c r="D411" s="14">
        <f t="shared" si="113"/>
        <v>0</v>
      </c>
      <c r="E411" s="16"/>
      <c r="F411" s="17"/>
      <c r="G411" s="14"/>
      <c r="H411" s="14"/>
      <c r="I411" s="14">
        <f t="shared" si="114"/>
        <v>0</v>
      </c>
      <c r="J411" s="16"/>
      <c r="K411" s="14"/>
      <c r="L411" s="14"/>
      <c r="M411" s="14">
        <f t="shared" si="115"/>
        <v>0</v>
      </c>
      <c r="N411" s="16"/>
      <c r="O411" s="16">
        <f t="shared" si="109"/>
        <v>0</v>
      </c>
      <c r="P411" s="14"/>
      <c r="Q411" s="13" t="e">
        <f>VLOOKUP(P411,'Ratio 1'!A166:B623,2)</f>
        <v>#N/A</v>
      </c>
      <c r="R411" s="13" t="e">
        <f t="shared" si="110"/>
        <v>#DIV/0!</v>
      </c>
      <c r="S411" s="4"/>
      <c r="T411" s="2">
        <f t="shared" si="111"/>
        <v>0</v>
      </c>
      <c r="Z411" s="152">
        <f t="shared" ref="Z411:Z438" si="116">Z410+1</f>
        <v>43772</v>
      </c>
    </row>
    <row r="412" spans="1:26" x14ac:dyDescent="0.25">
      <c r="A412" s="12">
        <f t="shared" si="112"/>
        <v>4</v>
      </c>
      <c r="B412" s="14"/>
      <c r="C412" s="14"/>
      <c r="D412" s="14">
        <f t="shared" si="113"/>
        <v>0</v>
      </c>
      <c r="E412" s="16"/>
      <c r="F412" s="17"/>
      <c r="G412" s="14"/>
      <c r="H412" s="14"/>
      <c r="I412" s="14">
        <f t="shared" si="114"/>
        <v>0</v>
      </c>
      <c r="J412" s="16"/>
      <c r="K412" s="14"/>
      <c r="L412" s="14"/>
      <c r="M412" s="14">
        <f t="shared" si="115"/>
        <v>0</v>
      </c>
      <c r="N412" s="16"/>
      <c r="O412" s="16">
        <f t="shared" si="109"/>
        <v>0</v>
      </c>
      <c r="P412" s="14"/>
      <c r="Q412" s="13" t="e">
        <f>VLOOKUP(P412,'Ratio 1'!A167:B624,2)</f>
        <v>#N/A</v>
      </c>
      <c r="R412" s="13" t="e">
        <f t="shared" si="110"/>
        <v>#DIV/0!</v>
      </c>
      <c r="S412" s="4"/>
      <c r="T412" s="2">
        <f t="shared" si="111"/>
        <v>0</v>
      </c>
      <c r="Z412" s="152">
        <f t="shared" si="116"/>
        <v>43773</v>
      </c>
    </row>
    <row r="413" spans="1:26" x14ac:dyDescent="0.25">
      <c r="A413" s="12">
        <f t="shared" si="112"/>
        <v>5</v>
      </c>
      <c r="B413" s="14"/>
      <c r="C413" s="14"/>
      <c r="D413" s="14">
        <f t="shared" si="113"/>
        <v>0</v>
      </c>
      <c r="E413" s="16"/>
      <c r="F413" s="17"/>
      <c r="G413" s="14"/>
      <c r="H413" s="14"/>
      <c r="I413" s="14">
        <f t="shared" si="114"/>
        <v>0</v>
      </c>
      <c r="J413" s="16"/>
      <c r="K413" s="14"/>
      <c r="L413" s="14"/>
      <c r="M413" s="14">
        <f t="shared" si="115"/>
        <v>0</v>
      </c>
      <c r="N413" s="16"/>
      <c r="O413" s="16">
        <f t="shared" si="109"/>
        <v>0</v>
      </c>
      <c r="P413" s="14"/>
      <c r="Q413" s="13" t="e">
        <f>VLOOKUP(P413,'Ratio 1'!A168:B625,2)</f>
        <v>#N/A</v>
      </c>
      <c r="R413" s="13" t="e">
        <f t="shared" si="110"/>
        <v>#DIV/0!</v>
      </c>
      <c r="S413" s="4"/>
      <c r="T413" s="2">
        <f t="shared" si="111"/>
        <v>0</v>
      </c>
      <c r="Z413" s="152">
        <f t="shared" si="116"/>
        <v>43774</v>
      </c>
    </row>
    <row r="414" spans="1:26" x14ac:dyDescent="0.25">
      <c r="A414" s="12">
        <f t="shared" si="112"/>
        <v>6</v>
      </c>
      <c r="B414" s="14"/>
      <c r="C414" s="14"/>
      <c r="D414" s="14">
        <f t="shared" si="113"/>
        <v>0</v>
      </c>
      <c r="E414" s="16"/>
      <c r="F414" s="17"/>
      <c r="G414" s="14"/>
      <c r="H414" s="14"/>
      <c r="I414" s="14">
        <f t="shared" si="114"/>
        <v>0</v>
      </c>
      <c r="J414" s="16"/>
      <c r="K414" s="14"/>
      <c r="L414" s="14"/>
      <c r="M414" s="14">
        <f t="shared" si="115"/>
        <v>0</v>
      </c>
      <c r="N414" s="16"/>
      <c r="O414" s="16">
        <f t="shared" si="109"/>
        <v>0</v>
      </c>
      <c r="P414" s="14"/>
      <c r="Q414" s="13" t="e">
        <f>VLOOKUP(P414,'Ratio 1'!A169:B626,2)</f>
        <v>#N/A</v>
      </c>
      <c r="R414" s="13" t="e">
        <f t="shared" si="110"/>
        <v>#DIV/0!</v>
      </c>
      <c r="S414" s="4"/>
      <c r="T414" s="2">
        <f t="shared" si="111"/>
        <v>0</v>
      </c>
      <c r="Z414" s="152">
        <f t="shared" si="116"/>
        <v>43775</v>
      </c>
    </row>
    <row r="415" spans="1:26" x14ac:dyDescent="0.25">
      <c r="A415" s="12">
        <f t="shared" si="112"/>
        <v>7</v>
      </c>
      <c r="B415" s="14"/>
      <c r="C415" s="14"/>
      <c r="D415" s="14">
        <f t="shared" si="113"/>
        <v>0</v>
      </c>
      <c r="E415" s="16"/>
      <c r="F415" s="17"/>
      <c r="G415" s="14"/>
      <c r="H415" s="14"/>
      <c r="I415" s="14">
        <f t="shared" si="114"/>
        <v>0</v>
      </c>
      <c r="J415" s="16"/>
      <c r="K415" s="14"/>
      <c r="L415" s="14"/>
      <c r="M415" s="14">
        <f t="shared" si="115"/>
        <v>0</v>
      </c>
      <c r="N415" s="16"/>
      <c r="O415" s="16">
        <f t="shared" si="109"/>
        <v>0</v>
      </c>
      <c r="P415" s="14"/>
      <c r="Q415" s="13" t="e">
        <f>VLOOKUP(P415,'Ratio 1'!A170:B627,2)</f>
        <v>#N/A</v>
      </c>
      <c r="R415" s="13" t="e">
        <f t="shared" si="110"/>
        <v>#DIV/0!</v>
      </c>
      <c r="S415" s="4"/>
      <c r="T415" s="2">
        <f t="shared" si="111"/>
        <v>0</v>
      </c>
      <c r="Z415" s="152">
        <f t="shared" si="116"/>
        <v>43776</v>
      </c>
    </row>
    <row r="416" spans="1:26" x14ac:dyDescent="0.25">
      <c r="A416" s="12">
        <f t="shared" si="112"/>
        <v>8</v>
      </c>
      <c r="B416" s="14"/>
      <c r="C416" s="14"/>
      <c r="D416" s="14">
        <f t="shared" si="113"/>
        <v>0</v>
      </c>
      <c r="E416" s="16"/>
      <c r="F416" s="17"/>
      <c r="G416" s="14"/>
      <c r="H416" s="14"/>
      <c r="I416" s="14">
        <f t="shared" si="114"/>
        <v>0</v>
      </c>
      <c r="J416" s="16"/>
      <c r="K416" s="14"/>
      <c r="L416" s="14"/>
      <c r="M416" s="14">
        <f t="shared" si="115"/>
        <v>0</v>
      </c>
      <c r="N416" s="16"/>
      <c r="O416" s="16">
        <f t="shared" si="109"/>
        <v>0</v>
      </c>
      <c r="P416" s="14"/>
      <c r="Q416" s="13" t="e">
        <f>VLOOKUP(P416,'Ratio 1'!A171:B628,2)</f>
        <v>#N/A</v>
      </c>
      <c r="R416" s="13" t="e">
        <f t="shared" si="110"/>
        <v>#DIV/0!</v>
      </c>
      <c r="S416" s="4"/>
      <c r="T416" s="2">
        <f t="shared" si="111"/>
        <v>0</v>
      </c>
      <c r="Z416" s="152">
        <f t="shared" si="116"/>
        <v>43777</v>
      </c>
    </row>
    <row r="417" spans="1:26" x14ac:dyDescent="0.25">
      <c r="A417" s="12">
        <f t="shared" si="112"/>
        <v>9</v>
      </c>
      <c r="B417" s="14"/>
      <c r="C417" s="14"/>
      <c r="D417" s="14">
        <f t="shared" si="113"/>
        <v>0</v>
      </c>
      <c r="E417" s="16"/>
      <c r="F417" s="17"/>
      <c r="G417" s="14"/>
      <c r="H417" s="14"/>
      <c r="I417" s="14">
        <f t="shared" si="114"/>
        <v>0</v>
      </c>
      <c r="J417" s="16"/>
      <c r="K417" s="14"/>
      <c r="L417" s="14"/>
      <c r="M417" s="14">
        <f t="shared" si="115"/>
        <v>0</v>
      </c>
      <c r="N417" s="16"/>
      <c r="O417" s="16">
        <f t="shared" si="109"/>
        <v>0</v>
      </c>
      <c r="P417" s="14"/>
      <c r="Q417" s="13" t="e">
        <f>VLOOKUP(P417,'Ratio 1'!A172:B629,2)</f>
        <v>#N/A</v>
      </c>
      <c r="R417" s="13" t="e">
        <f t="shared" si="110"/>
        <v>#DIV/0!</v>
      </c>
      <c r="S417" s="4"/>
      <c r="T417" s="2">
        <f t="shared" si="111"/>
        <v>0</v>
      </c>
      <c r="Z417" s="152">
        <f t="shared" si="116"/>
        <v>43778</v>
      </c>
    </row>
    <row r="418" spans="1:26" x14ac:dyDescent="0.25">
      <c r="A418" s="12">
        <f t="shared" si="112"/>
        <v>10</v>
      </c>
      <c r="B418" s="14"/>
      <c r="C418" s="14"/>
      <c r="D418" s="14">
        <f t="shared" si="113"/>
        <v>0</v>
      </c>
      <c r="E418" s="16"/>
      <c r="F418" s="17"/>
      <c r="G418" s="14"/>
      <c r="H418" s="14"/>
      <c r="I418" s="14">
        <f t="shared" si="114"/>
        <v>0</v>
      </c>
      <c r="J418" s="16"/>
      <c r="K418" s="14"/>
      <c r="L418" s="14"/>
      <c r="M418" s="14">
        <f t="shared" si="115"/>
        <v>0</v>
      </c>
      <c r="N418" s="16"/>
      <c r="O418" s="16">
        <f t="shared" si="109"/>
        <v>0</v>
      </c>
      <c r="P418" s="14"/>
      <c r="Q418" s="13" t="e">
        <f>VLOOKUP(P418,'Ratio 1'!A173:B630,2)</f>
        <v>#N/A</v>
      </c>
      <c r="R418" s="13" t="e">
        <f t="shared" si="110"/>
        <v>#DIV/0!</v>
      </c>
      <c r="S418" s="4"/>
      <c r="T418" s="2">
        <f t="shared" si="111"/>
        <v>0</v>
      </c>
      <c r="Z418" s="152">
        <f t="shared" si="116"/>
        <v>43779</v>
      </c>
    </row>
    <row r="419" spans="1:26" x14ac:dyDescent="0.25">
      <c r="A419" s="12">
        <f t="shared" si="112"/>
        <v>11</v>
      </c>
      <c r="B419" s="14"/>
      <c r="C419" s="14"/>
      <c r="D419" s="14">
        <f t="shared" si="113"/>
        <v>0</v>
      </c>
      <c r="E419" s="16"/>
      <c r="F419" s="17"/>
      <c r="G419" s="14"/>
      <c r="H419" s="14"/>
      <c r="I419" s="14">
        <f t="shared" si="114"/>
        <v>0</v>
      </c>
      <c r="J419" s="16"/>
      <c r="K419" s="14"/>
      <c r="L419" s="14"/>
      <c r="M419" s="14">
        <f t="shared" si="115"/>
        <v>0</v>
      </c>
      <c r="N419" s="16"/>
      <c r="O419" s="16">
        <f t="shared" si="109"/>
        <v>0</v>
      </c>
      <c r="P419" s="14"/>
      <c r="Q419" s="13" t="e">
        <f>VLOOKUP(P419,'Ratio 1'!A174:B631,2)</f>
        <v>#N/A</v>
      </c>
      <c r="R419" s="13" t="e">
        <f t="shared" si="110"/>
        <v>#DIV/0!</v>
      </c>
      <c r="S419" s="4"/>
      <c r="T419" s="2">
        <f t="shared" si="111"/>
        <v>0</v>
      </c>
      <c r="Z419" s="152">
        <f t="shared" si="116"/>
        <v>43780</v>
      </c>
    </row>
    <row r="420" spans="1:26" x14ac:dyDescent="0.25">
      <c r="A420" s="12">
        <f t="shared" si="112"/>
        <v>12</v>
      </c>
      <c r="B420" s="14"/>
      <c r="C420" s="14"/>
      <c r="D420" s="14">
        <f t="shared" si="113"/>
        <v>0</v>
      </c>
      <c r="E420" s="16"/>
      <c r="F420" s="17"/>
      <c r="G420" s="14"/>
      <c r="H420" s="14"/>
      <c r="I420" s="14">
        <f t="shared" si="114"/>
        <v>0</v>
      </c>
      <c r="J420" s="16"/>
      <c r="K420" s="14"/>
      <c r="L420" s="14"/>
      <c r="M420" s="14">
        <f t="shared" si="115"/>
        <v>0</v>
      </c>
      <c r="N420" s="16"/>
      <c r="O420" s="16">
        <f t="shared" si="109"/>
        <v>0</v>
      </c>
      <c r="P420" s="14"/>
      <c r="Q420" s="13" t="e">
        <f>VLOOKUP(P420,'Ratio 1'!A175:B632,2)</f>
        <v>#N/A</v>
      </c>
      <c r="R420" s="13" t="e">
        <f t="shared" si="110"/>
        <v>#DIV/0!</v>
      </c>
      <c r="S420" s="4"/>
      <c r="T420" s="2">
        <f t="shared" si="111"/>
        <v>0</v>
      </c>
      <c r="Z420" s="152">
        <f t="shared" si="116"/>
        <v>43781</v>
      </c>
    </row>
    <row r="421" spans="1:26" x14ac:dyDescent="0.25">
      <c r="A421" s="12">
        <f t="shared" si="112"/>
        <v>13</v>
      </c>
      <c r="B421" s="14"/>
      <c r="C421" s="14"/>
      <c r="D421" s="14">
        <f t="shared" si="113"/>
        <v>0</v>
      </c>
      <c r="E421" s="16"/>
      <c r="F421" s="17"/>
      <c r="G421" s="14"/>
      <c r="H421" s="14"/>
      <c r="I421" s="14">
        <f t="shared" si="114"/>
        <v>0</v>
      </c>
      <c r="J421" s="16"/>
      <c r="K421" s="14"/>
      <c r="L421" s="14"/>
      <c r="M421" s="14">
        <f t="shared" si="115"/>
        <v>0</v>
      </c>
      <c r="N421" s="16"/>
      <c r="O421" s="16">
        <f t="shared" si="109"/>
        <v>0</v>
      </c>
      <c r="P421" s="14"/>
      <c r="Q421" s="13" t="e">
        <f>VLOOKUP(P421,'Ratio 1'!A176:B633,2)</f>
        <v>#N/A</v>
      </c>
      <c r="R421" s="13" t="e">
        <f t="shared" si="110"/>
        <v>#DIV/0!</v>
      </c>
      <c r="S421" s="4"/>
      <c r="T421" s="2">
        <f t="shared" si="111"/>
        <v>0</v>
      </c>
      <c r="Z421" s="152">
        <f t="shared" si="116"/>
        <v>43782</v>
      </c>
    </row>
    <row r="422" spans="1:26" x14ac:dyDescent="0.25">
      <c r="A422" s="12">
        <f t="shared" si="112"/>
        <v>14</v>
      </c>
      <c r="B422" s="14"/>
      <c r="C422" s="14"/>
      <c r="D422" s="14">
        <f t="shared" si="113"/>
        <v>0</v>
      </c>
      <c r="E422" s="16"/>
      <c r="F422" s="17"/>
      <c r="G422" s="14"/>
      <c r="H422" s="14"/>
      <c r="I422" s="14">
        <f t="shared" si="114"/>
        <v>0</v>
      </c>
      <c r="J422" s="16"/>
      <c r="K422" s="14"/>
      <c r="L422" s="14"/>
      <c r="M422" s="14">
        <f t="shared" si="115"/>
        <v>0</v>
      </c>
      <c r="N422" s="16"/>
      <c r="O422" s="16">
        <f t="shared" si="109"/>
        <v>0</v>
      </c>
      <c r="P422" s="14"/>
      <c r="Q422" s="13" t="e">
        <f>VLOOKUP(P422,'Ratio 1'!A177:B634,2)</f>
        <v>#N/A</v>
      </c>
      <c r="R422" s="13" t="e">
        <f t="shared" si="110"/>
        <v>#DIV/0!</v>
      </c>
      <c r="S422" s="4"/>
      <c r="T422" s="2">
        <f t="shared" si="111"/>
        <v>0</v>
      </c>
      <c r="Z422" s="152">
        <f t="shared" si="116"/>
        <v>43783</v>
      </c>
    </row>
    <row r="423" spans="1:26" x14ac:dyDescent="0.25">
      <c r="A423" s="12">
        <f t="shared" si="112"/>
        <v>15</v>
      </c>
      <c r="B423" s="14"/>
      <c r="C423" s="14"/>
      <c r="D423" s="14">
        <f t="shared" si="113"/>
        <v>0</v>
      </c>
      <c r="E423" s="16"/>
      <c r="F423" s="17"/>
      <c r="G423" s="14"/>
      <c r="H423" s="14"/>
      <c r="I423" s="14">
        <f t="shared" si="114"/>
        <v>0</v>
      </c>
      <c r="J423" s="16"/>
      <c r="K423" s="14"/>
      <c r="L423" s="14"/>
      <c r="M423" s="14">
        <f t="shared" si="115"/>
        <v>0</v>
      </c>
      <c r="N423" s="16"/>
      <c r="O423" s="16">
        <f t="shared" si="109"/>
        <v>0</v>
      </c>
      <c r="P423" s="14"/>
      <c r="Q423" s="13" t="e">
        <f>VLOOKUP(P423,'Ratio 1'!A178:B635,2)</f>
        <v>#N/A</v>
      </c>
      <c r="R423" s="13" t="e">
        <f t="shared" si="110"/>
        <v>#DIV/0!</v>
      </c>
      <c r="S423" s="4"/>
      <c r="T423" s="2">
        <f t="shared" si="111"/>
        <v>0</v>
      </c>
      <c r="Z423" s="152">
        <f t="shared" si="116"/>
        <v>43784</v>
      </c>
    </row>
    <row r="424" spans="1:26" x14ac:dyDescent="0.25">
      <c r="A424" s="12">
        <f t="shared" si="112"/>
        <v>16</v>
      </c>
      <c r="B424" s="14"/>
      <c r="C424" s="14"/>
      <c r="D424" s="14">
        <f t="shared" si="113"/>
        <v>0</v>
      </c>
      <c r="E424" s="16"/>
      <c r="F424" s="17"/>
      <c r="G424" s="14"/>
      <c r="H424" s="14"/>
      <c r="I424" s="14">
        <f t="shared" si="114"/>
        <v>0</v>
      </c>
      <c r="J424" s="16"/>
      <c r="K424" s="14"/>
      <c r="L424" s="14"/>
      <c r="M424" s="14">
        <f t="shared" si="115"/>
        <v>0</v>
      </c>
      <c r="N424" s="16"/>
      <c r="O424" s="16">
        <f t="shared" si="109"/>
        <v>0</v>
      </c>
      <c r="P424" s="14"/>
      <c r="Q424" s="13" t="e">
        <f>VLOOKUP(P424,'Ratio 1'!A179:B636,2)</f>
        <v>#N/A</v>
      </c>
      <c r="R424" s="13" t="e">
        <f t="shared" si="110"/>
        <v>#DIV/0!</v>
      </c>
      <c r="S424" s="4"/>
      <c r="T424" s="2">
        <f t="shared" si="111"/>
        <v>0</v>
      </c>
      <c r="Z424" s="152">
        <f t="shared" si="116"/>
        <v>43785</v>
      </c>
    </row>
    <row r="425" spans="1:26" x14ac:dyDescent="0.25">
      <c r="A425" s="12">
        <f t="shared" si="112"/>
        <v>17</v>
      </c>
      <c r="B425" s="14"/>
      <c r="C425" s="14"/>
      <c r="D425" s="14">
        <f t="shared" si="113"/>
        <v>0</v>
      </c>
      <c r="E425" s="16"/>
      <c r="F425" s="17"/>
      <c r="G425" s="14"/>
      <c r="H425" s="14"/>
      <c r="I425" s="14">
        <f t="shared" si="114"/>
        <v>0</v>
      </c>
      <c r="J425" s="16"/>
      <c r="K425" s="14"/>
      <c r="L425" s="14"/>
      <c r="M425" s="14">
        <f t="shared" si="115"/>
        <v>0</v>
      </c>
      <c r="N425" s="16"/>
      <c r="O425" s="16">
        <f t="shared" si="109"/>
        <v>0</v>
      </c>
      <c r="P425" s="14"/>
      <c r="Q425" s="13" t="e">
        <f>VLOOKUP(P425,'Ratio 1'!A180:B637,2)</f>
        <v>#N/A</v>
      </c>
      <c r="R425" s="13" t="e">
        <f t="shared" si="110"/>
        <v>#DIV/0!</v>
      </c>
      <c r="S425" s="4"/>
      <c r="T425" s="2">
        <f t="shared" si="111"/>
        <v>0</v>
      </c>
      <c r="Z425" s="152">
        <f t="shared" si="116"/>
        <v>43786</v>
      </c>
    </row>
    <row r="426" spans="1:26" x14ac:dyDescent="0.25">
      <c r="A426" s="12">
        <f t="shared" si="112"/>
        <v>18</v>
      </c>
      <c r="B426" s="14"/>
      <c r="C426" s="14"/>
      <c r="D426" s="14">
        <f t="shared" si="113"/>
        <v>0</v>
      </c>
      <c r="E426" s="16"/>
      <c r="F426" s="17"/>
      <c r="G426" s="14"/>
      <c r="H426" s="14"/>
      <c r="I426" s="14">
        <f t="shared" si="114"/>
        <v>0</v>
      </c>
      <c r="J426" s="16"/>
      <c r="K426" s="14"/>
      <c r="L426" s="14"/>
      <c r="M426" s="14">
        <f t="shared" si="115"/>
        <v>0</v>
      </c>
      <c r="N426" s="16"/>
      <c r="O426" s="16">
        <f t="shared" si="109"/>
        <v>0</v>
      </c>
      <c r="P426" s="14"/>
      <c r="Q426" s="13" t="e">
        <f>VLOOKUP(P426,'Ratio 1'!A181:B638,2)</f>
        <v>#N/A</v>
      </c>
      <c r="R426" s="13" t="e">
        <f t="shared" si="110"/>
        <v>#DIV/0!</v>
      </c>
      <c r="S426" s="4"/>
      <c r="T426" s="2">
        <f t="shared" si="111"/>
        <v>0</v>
      </c>
      <c r="Z426" s="152">
        <f t="shared" si="116"/>
        <v>43787</v>
      </c>
    </row>
    <row r="427" spans="1:26" x14ac:dyDescent="0.25">
      <c r="A427" s="12">
        <f t="shared" si="112"/>
        <v>19</v>
      </c>
      <c r="B427" s="14"/>
      <c r="C427" s="14"/>
      <c r="D427" s="14">
        <f t="shared" si="113"/>
        <v>0</v>
      </c>
      <c r="E427" s="16"/>
      <c r="F427" s="17"/>
      <c r="G427" s="14"/>
      <c r="H427" s="14"/>
      <c r="I427" s="14">
        <f t="shared" si="114"/>
        <v>0</v>
      </c>
      <c r="J427" s="16"/>
      <c r="K427" s="14"/>
      <c r="L427" s="14"/>
      <c r="M427" s="14">
        <f t="shared" si="115"/>
        <v>0</v>
      </c>
      <c r="N427" s="16"/>
      <c r="O427" s="16">
        <f t="shared" si="109"/>
        <v>0</v>
      </c>
      <c r="P427" s="14"/>
      <c r="Q427" s="13" t="e">
        <f>VLOOKUP(P427,'Ratio 1'!A182:B639,2)</f>
        <v>#N/A</v>
      </c>
      <c r="R427" s="13" t="e">
        <f t="shared" si="110"/>
        <v>#DIV/0!</v>
      </c>
      <c r="S427" s="4"/>
      <c r="T427" s="2">
        <f t="shared" si="111"/>
        <v>0</v>
      </c>
      <c r="Z427" s="152">
        <f t="shared" si="116"/>
        <v>43788</v>
      </c>
    </row>
    <row r="428" spans="1:26" x14ac:dyDescent="0.25">
      <c r="A428" s="12">
        <f t="shared" si="112"/>
        <v>20</v>
      </c>
      <c r="B428" s="14"/>
      <c r="C428" s="14"/>
      <c r="D428" s="14">
        <f t="shared" si="113"/>
        <v>0</v>
      </c>
      <c r="E428" s="16"/>
      <c r="F428" s="17"/>
      <c r="G428" s="14"/>
      <c r="H428" s="14"/>
      <c r="I428" s="14">
        <f t="shared" si="114"/>
        <v>0</v>
      </c>
      <c r="J428" s="16"/>
      <c r="K428" s="14"/>
      <c r="L428" s="14"/>
      <c r="M428" s="14">
        <f t="shared" si="115"/>
        <v>0</v>
      </c>
      <c r="N428" s="16"/>
      <c r="O428" s="16">
        <f t="shared" si="109"/>
        <v>0</v>
      </c>
      <c r="P428" s="14"/>
      <c r="Q428" s="13" t="e">
        <f>VLOOKUP(P428,'Ratio 1'!A183:B640,2)</f>
        <v>#N/A</v>
      </c>
      <c r="R428" s="13" t="e">
        <f t="shared" si="110"/>
        <v>#DIV/0!</v>
      </c>
      <c r="S428" s="4"/>
      <c r="T428" s="2">
        <f t="shared" si="111"/>
        <v>0</v>
      </c>
      <c r="Z428" s="152">
        <f t="shared" si="116"/>
        <v>43789</v>
      </c>
    </row>
    <row r="429" spans="1:26" x14ac:dyDescent="0.25">
      <c r="A429" s="12">
        <f t="shared" si="112"/>
        <v>21</v>
      </c>
      <c r="B429" s="14"/>
      <c r="C429" s="14"/>
      <c r="D429" s="14">
        <f t="shared" si="113"/>
        <v>0</v>
      </c>
      <c r="E429" s="16"/>
      <c r="F429" s="17"/>
      <c r="G429" s="14"/>
      <c r="H429" s="14"/>
      <c r="I429" s="14">
        <f t="shared" si="114"/>
        <v>0</v>
      </c>
      <c r="J429" s="16"/>
      <c r="K429" s="14"/>
      <c r="L429" s="14"/>
      <c r="M429" s="14">
        <f t="shared" si="115"/>
        <v>0</v>
      </c>
      <c r="N429" s="16"/>
      <c r="O429" s="16">
        <f t="shared" si="109"/>
        <v>0</v>
      </c>
      <c r="P429" s="14"/>
      <c r="Q429" s="13" t="e">
        <f>VLOOKUP(P429,'Ratio 1'!A184:B641,2)</f>
        <v>#N/A</v>
      </c>
      <c r="R429" s="13" t="e">
        <f t="shared" si="110"/>
        <v>#DIV/0!</v>
      </c>
      <c r="S429" s="4"/>
      <c r="T429" s="2">
        <f t="shared" si="111"/>
        <v>0</v>
      </c>
      <c r="Z429" s="152">
        <f t="shared" si="116"/>
        <v>43790</v>
      </c>
    </row>
    <row r="430" spans="1:26" x14ac:dyDescent="0.25">
      <c r="A430" s="12">
        <f t="shared" si="112"/>
        <v>22</v>
      </c>
      <c r="B430" s="14"/>
      <c r="C430" s="14"/>
      <c r="D430" s="14">
        <f t="shared" si="113"/>
        <v>0</v>
      </c>
      <c r="E430" s="16"/>
      <c r="F430" s="17"/>
      <c r="G430" s="14"/>
      <c r="H430" s="14"/>
      <c r="I430" s="14">
        <f t="shared" si="114"/>
        <v>0</v>
      </c>
      <c r="J430" s="16"/>
      <c r="K430" s="14"/>
      <c r="L430" s="14"/>
      <c r="M430" s="14">
        <f t="shared" si="115"/>
        <v>0</v>
      </c>
      <c r="N430" s="16"/>
      <c r="O430" s="16">
        <f t="shared" si="109"/>
        <v>0</v>
      </c>
      <c r="P430" s="14"/>
      <c r="Q430" s="13" t="e">
        <f>VLOOKUP(P430,'Ratio 1'!A185:B642,2)</f>
        <v>#N/A</v>
      </c>
      <c r="R430" s="13" t="e">
        <f t="shared" si="110"/>
        <v>#DIV/0!</v>
      </c>
      <c r="S430" s="4"/>
      <c r="T430" s="2">
        <f t="shared" si="111"/>
        <v>0</v>
      </c>
      <c r="Z430" s="152">
        <f t="shared" si="116"/>
        <v>43791</v>
      </c>
    </row>
    <row r="431" spans="1:26" x14ac:dyDescent="0.25">
      <c r="A431" s="12">
        <f t="shared" si="112"/>
        <v>23</v>
      </c>
      <c r="B431" s="14"/>
      <c r="C431" s="14"/>
      <c r="D431" s="14">
        <f t="shared" si="113"/>
        <v>0</v>
      </c>
      <c r="E431" s="16"/>
      <c r="F431" s="17"/>
      <c r="G431" s="14"/>
      <c r="H431" s="14"/>
      <c r="I431" s="14">
        <f t="shared" si="114"/>
        <v>0</v>
      </c>
      <c r="J431" s="16"/>
      <c r="K431" s="14"/>
      <c r="L431" s="14"/>
      <c r="M431" s="14">
        <f t="shared" si="115"/>
        <v>0</v>
      </c>
      <c r="N431" s="16"/>
      <c r="O431" s="16">
        <f t="shared" si="109"/>
        <v>0</v>
      </c>
      <c r="P431" s="14"/>
      <c r="Q431" s="13" t="e">
        <f>VLOOKUP(P431,'Ratio 1'!A186:B643,2)</f>
        <v>#N/A</v>
      </c>
      <c r="R431" s="13" t="e">
        <f t="shared" si="110"/>
        <v>#DIV/0!</v>
      </c>
      <c r="S431" s="4"/>
      <c r="T431" s="2">
        <f t="shared" si="111"/>
        <v>0</v>
      </c>
      <c r="Z431" s="152">
        <f t="shared" si="116"/>
        <v>43792</v>
      </c>
    </row>
    <row r="432" spans="1:26" x14ac:dyDescent="0.25">
      <c r="A432" s="12">
        <f t="shared" si="112"/>
        <v>24</v>
      </c>
      <c r="B432" s="14"/>
      <c r="C432" s="14"/>
      <c r="D432" s="14">
        <f t="shared" si="113"/>
        <v>0</v>
      </c>
      <c r="E432" s="16"/>
      <c r="F432" s="17"/>
      <c r="G432" s="14"/>
      <c r="H432" s="14"/>
      <c r="I432" s="14">
        <f t="shared" si="114"/>
        <v>0</v>
      </c>
      <c r="J432" s="16"/>
      <c r="K432" s="14"/>
      <c r="L432" s="14"/>
      <c r="M432" s="14">
        <f t="shared" si="115"/>
        <v>0</v>
      </c>
      <c r="N432" s="16"/>
      <c r="O432" s="16">
        <f t="shared" si="109"/>
        <v>0</v>
      </c>
      <c r="P432" s="14"/>
      <c r="Q432" s="13" t="e">
        <f>VLOOKUP(P432,'Ratio 1'!A187:B644,2)</f>
        <v>#N/A</v>
      </c>
      <c r="R432" s="13" t="e">
        <f t="shared" si="110"/>
        <v>#DIV/0!</v>
      </c>
      <c r="S432" s="4"/>
      <c r="T432" s="2">
        <f t="shared" si="111"/>
        <v>0</v>
      </c>
      <c r="Z432" s="152">
        <f t="shared" si="116"/>
        <v>43793</v>
      </c>
    </row>
    <row r="433" spans="1:26" x14ac:dyDescent="0.25">
      <c r="A433" s="12">
        <f t="shared" si="112"/>
        <v>25</v>
      </c>
      <c r="B433" s="14"/>
      <c r="C433" s="14"/>
      <c r="D433" s="14">
        <f t="shared" si="113"/>
        <v>0</v>
      </c>
      <c r="E433" s="16"/>
      <c r="F433" s="17"/>
      <c r="G433" s="14"/>
      <c r="H433" s="14"/>
      <c r="I433" s="14">
        <f t="shared" si="114"/>
        <v>0</v>
      </c>
      <c r="J433" s="16"/>
      <c r="K433" s="14"/>
      <c r="L433" s="14"/>
      <c r="M433" s="14">
        <f t="shared" si="115"/>
        <v>0</v>
      </c>
      <c r="N433" s="16"/>
      <c r="O433" s="16">
        <f t="shared" si="109"/>
        <v>0</v>
      </c>
      <c r="P433" s="14"/>
      <c r="Q433" s="13" t="e">
        <f>VLOOKUP(P433,'Ratio 1'!A188:B645,2)</f>
        <v>#N/A</v>
      </c>
      <c r="R433" s="13" t="e">
        <f t="shared" si="110"/>
        <v>#DIV/0!</v>
      </c>
      <c r="S433" s="4"/>
      <c r="T433" s="2">
        <f t="shared" si="111"/>
        <v>0</v>
      </c>
      <c r="Z433" s="152">
        <f t="shared" si="116"/>
        <v>43794</v>
      </c>
    </row>
    <row r="434" spans="1:26" x14ac:dyDescent="0.25">
      <c r="A434" s="12">
        <f t="shared" si="112"/>
        <v>26</v>
      </c>
      <c r="B434" s="14"/>
      <c r="C434" s="14"/>
      <c r="D434" s="14">
        <f t="shared" si="113"/>
        <v>0</v>
      </c>
      <c r="E434" s="16"/>
      <c r="F434" s="17"/>
      <c r="G434" s="14"/>
      <c r="H434" s="14"/>
      <c r="I434" s="14">
        <f t="shared" si="114"/>
        <v>0</v>
      </c>
      <c r="J434" s="16"/>
      <c r="K434" s="14"/>
      <c r="L434" s="14"/>
      <c r="M434" s="14">
        <f t="shared" si="115"/>
        <v>0</v>
      </c>
      <c r="N434" s="16"/>
      <c r="O434" s="16">
        <f t="shared" si="109"/>
        <v>0</v>
      </c>
      <c r="P434" s="14"/>
      <c r="Q434" s="13" t="e">
        <f>VLOOKUP(P434,'Ratio 1'!A189:B646,2)</f>
        <v>#N/A</v>
      </c>
      <c r="R434" s="13" t="e">
        <f t="shared" si="110"/>
        <v>#DIV/0!</v>
      </c>
      <c r="S434" s="4"/>
      <c r="T434" s="2">
        <f t="shared" si="111"/>
        <v>0</v>
      </c>
      <c r="Z434" s="152">
        <f t="shared" si="116"/>
        <v>43795</v>
      </c>
    </row>
    <row r="435" spans="1:26" x14ac:dyDescent="0.25">
      <c r="A435" s="12">
        <f t="shared" si="112"/>
        <v>27</v>
      </c>
      <c r="B435" s="14"/>
      <c r="C435" s="14"/>
      <c r="D435" s="14">
        <f t="shared" si="113"/>
        <v>0</v>
      </c>
      <c r="E435" s="16"/>
      <c r="F435" s="17"/>
      <c r="G435" s="14"/>
      <c r="H435" s="14"/>
      <c r="I435" s="14">
        <f t="shared" si="114"/>
        <v>0</v>
      </c>
      <c r="J435" s="16"/>
      <c r="K435" s="14"/>
      <c r="L435" s="14"/>
      <c r="M435" s="14">
        <f t="shared" si="115"/>
        <v>0</v>
      </c>
      <c r="N435" s="16"/>
      <c r="O435" s="16">
        <f t="shared" si="109"/>
        <v>0</v>
      </c>
      <c r="P435" s="14"/>
      <c r="Q435" s="13" t="e">
        <f>VLOOKUP(P435,'Ratio 1'!A190:B647,2)</f>
        <v>#N/A</v>
      </c>
      <c r="R435" s="13" t="e">
        <f t="shared" si="110"/>
        <v>#DIV/0!</v>
      </c>
      <c r="S435" s="4"/>
      <c r="T435" s="2">
        <f t="shared" si="111"/>
        <v>0</v>
      </c>
      <c r="Z435" s="152">
        <f t="shared" si="116"/>
        <v>43796</v>
      </c>
    </row>
    <row r="436" spans="1:26" x14ac:dyDescent="0.25">
      <c r="A436" s="12">
        <f t="shared" si="112"/>
        <v>28</v>
      </c>
      <c r="B436" s="14"/>
      <c r="C436" s="14"/>
      <c r="D436" s="14">
        <f t="shared" si="113"/>
        <v>0</v>
      </c>
      <c r="E436" s="16"/>
      <c r="F436" s="17"/>
      <c r="G436" s="14"/>
      <c r="H436" s="14"/>
      <c r="I436" s="14">
        <f t="shared" si="114"/>
        <v>0</v>
      </c>
      <c r="J436" s="16"/>
      <c r="K436" s="14"/>
      <c r="L436" s="14"/>
      <c r="M436" s="14">
        <f t="shared" si="115"/>
        <v>0</v>
      </c>
      <c r="N436" s="16"/>
      <c r="O436" s="16">
        <f t="shared" si="109"/>
        <v>0</v>
      </c>
      <c r="P436" s="14"/>
      <c r="Q436" s="13" t="e">
        <f>VLOOKUP(P436,'Ratio 1'!A191:B648,2)</f>
        <v>#N/A</v>
      </c>
      <c r="R436" s="13" t="e">
        <f t="shared" si="110"/>
        <v>#DIV/0!</v>
      </c>
      <c r="S436" s="4"/>
      <c r="T436" s="2">
        <f t="shared" si="111"/>
        <v>0</v>
      </c>
      <c r="Z436" s="152">
        <f t="shared" si="116"/>
        <v>43797</v>
      </c>
    </row>
    <row r="437" spans="1:26" x14ac:dyDescent="0.25">
      <c r="A437" s="12">
        <f t="shared" si="112"/>
        <v>29</v>
      </c>
      <c r="B437" s="14"/>
      <c r="C437" s="14"/>
      <c r="D437" s="14">
        <f t="shared" si="113"/>
        <v>0</v>
      </c>
      <c r="E437" s="16"/>
      <c r="F437" s="17"/>
      <c r="G437" s="14"/>
      <c r="H437" s="14"/>
      <c r="I437" s="14">
        <f t="shared" si="114"/>
        <v>0</v>
      </c>
      <c r="J437" s="16"/>
      <c r="K437" s="14"/>
      <c r="L437" s="14"/>
      <c r="M437" s="14">
        <f t="shared" si="115"/>
        <v>0</v>
      </c>
      <c r="N437" s="16"/>
      <c r="O437" s="16">
        <f t="shared" si="109"/>
        <v>0</v>
      </c>
      <c r="P437" s="14"/>
      <c r="Q437" s="13" t="e">
        <f>VLOOKUP(P437,'Ratio 1'!A192:B649,2)</f>
        <v>#N/A</v>
      </c>
      <c r="R437" s="13" t="e">
        <f t="shared" si="110"/>
        <v>#DIV/0!</v>
      </c>
      <c r="S437" s="4"/>
      <c r="T437" s="2">
        <f t="shared" si="111"/>
        <v>0</v>
      </c>
      <c r="Z437" s="152">
        <f t="shared" si="116"/>
        <v>43798</v>
      </c>
    </row>
    <row r="438" spans="1:26" ht="18.75" thickBot="1" x14ac:dyDescent="0.3">
      <c r="A438" s="12">
        <f t="shared" si="112"/>
        <v>30</v>
      </c>
      <c r="B438" s="14"/>
      <c r="C438" s="14"/>
      <c r="D438" s="14">
        <f t="shared" si="113"/>
        <v>0</v>
      </c>
      <c r="E438" s="16"/>
      <c r="F438" s="17"/>
      <c r="G438" s="14"/>
      <c r="H438" s="14"/>
      <c r="I438" s="14">
        <f t="shared" si="114"/>
        <v>0</v>
      </c>
      <c r="J438" s="16"/>
      <c r="K438" s="14"/>
      <c r="L438" s="14"/>
      <c r="M438" s="14">
        <f t="shared" si="115"/>
        <v>0</v>
      </c>
      <c r="N438" s="16"/>
      <c r="O438" s="16">
        <f t="shared" si="109"/>
        <v>0</v>
      </c>
      <c r="P438" s="14"/>
      <c r="Q438" s="13" t="e">
        <f>VLOOKUP(P438,'Ratio 1'!A193:B650,2)</f>
        <v>#N/A</v>
      </c>
      <c r="R438" s="13" t="e">
        <f t="shared" si="110"/>
        <v>#DIV/0!</v>
      </c>
      <c r="S438" s="4"/>
      <c r="T438" s="2">
        <f t="shared" si="111"/>
        <v>0</v>
      </c>
      <c r="Z438" s="152">
        <f t="shared" si="116"/>
        <v>43799</v>
      </c>
    </row>
    <row r="439" spans="1:26" ht="18.75" thickTop="1" x14ac:dyDescent="0.25">
      <c r="A439" s="18" t="s">
        <v>36</v>
      </c>
      <c r="B439" s="20">
        <f>MAX(B409:B438)</f>
        <v>43.5</v>
      </c>
      <c r="C439" s="20">
        <f>MAX(C409:C438)</f>
        <v>26.9</v>
      </c>
      <c r="D439" s="20">
        <f>MAX(D409:D438)</f>
        <v>16.600000000000001</v>
      </c>
      <c r="E439" s="19">
        <f>MAX(E409:E438)</f>
        <v>129</v>
      </c>
      <c r="F439" s="262"/>
      <c r="G439" s="20">
        <f t="shared" ref="G439:R439" si="117">MAX(G409:G438)</f>
        <v>43.9</v>
      </c>
      <c r="H439" s="20">
        <f t="shared" si="117"/>
        <v>27.6</v>
      </c>
      <c r="I439" s="20">
        <f t="shared" si="117"/>
        <v>16.299999999999997</v>
      </c>
      <c r="J439" s="19">
        <f t="shared" si="117"/>
        <v>101</v>
      </c>
      <c r="K439" s="20">
        <f t="shared" si="117"/>
        <v>43.7</v>
      </c>
      <c r="L439" s="20">
        <f t="shared" si="117"/>
        <v>27.3</v>
      </c>
      <c r="M439" s="20">
        <f t="shared" si="117"/>
        <v>16.400000000000002</v>
      </c>
      <c r="N439" s="19">
        <f t="shared" si="117"/>
        <v>0</v>
      </c>
      <c r="O439" s="19">
        <f t="shared" si="117"/>
        <v>230</v>
      </c>
      <c r="P439" s="20">
        <f t="shared" si="117"/>
        <v>44.1</v>
      </c>
      <c r="Q439" s="21" t="e">
        <f t="shared" si="117"/>
        <v>#N/A</v>
      </c>
      <c r="R439" s="21" t="e">
        <f t="shared" si="117"/>
        <v>#DIV/0!</v>
      </c>
      <c r="S439" s="4"/>
    </row>
    <row r="440" spans="1:26" x14ac:dyDescent="0.25">
      <c r="A440" s="12" t="s">
        <v>37</v>
      </c>
      <c r="B440" s="14">
        <f>MIN(B409:B438)</f>
        <v>43.5</v>
      </c>
      <c r="C440" s="14">
        <f>MIN(C409:C438)</f>
        <v>26.9</v>
      </c>
      <c r="D440" s="14">
        <f>MIN(D409:D438)</f>
        <v>0</v>
      </c>
      <c r="E440" s="16">
        <f>MIN(E409:E438)</f>
        <v>129</v>
      </c>
      <c r="F440" s="17"/>
      <c r="G440" s="14">
        <f t="shared" ref="G440:R440" si="118">MIN(G409:G438)</f>
        <v>43.9</v>
      </c>
      <c r="H440" s="14">
        <f t="shared" si="118"/>
        <v>27.6</v>
      </c>
      <c r="I440" s="14">
        <f t="shared" si="118"/>
        <v>0</v>
      </c>
      <c r="J440" s="16">
        <f t="shared" si="118"/>
        <v>101</v>
      </c>
      <c r="K440" s="14">
        <f t="shared" si="118"/>
        <v>43.7</v>
      </c>
      <c r="L440" s="14">
        <f t="shared" si="118"/>
        <v>27.3</v>
      </c>
      <c r="M440" s="14">
        <f t="shared" si="118"/>
        <v>0</v>
      </c>
      <c r="N440" s="16">
        <f t="shared" si="118"/>
        <v>0</v>
      </c>
      <c r="O440" s="16">
        <f t="shared" si="118"/>
        <v>0</v>
      </c>
      <c r="P440" s="14">
        <f t="shared" si="118"/>
        <v>44.1</v>
      </c>
      <c r="Q440" s="13" t="e">
        <f t="shared" si="118"/>
        <v>#N/A</v>
      </c>
      <c r="R440" s="13" t="e">
        <f t="shared" si="118"/>
        <v>#DIV/0!</v>
      </c>
      <c r="S440" s="4"/>
    </row>
    <row r="441" spans="1:26" x14ac:dyDescent="0.25">
      <c r="A441" s="12" t="s">
        <v>35</v>
      </c>
      <c r="B441" s="14">
        <f>AVERAGE(B409:B438)</f>
        <v>43.5</v>
      </c>
      <c r="C441" s="14">
        <f>AVERAGE(C409:C438)</f>
        <v>26.9</v>
      </c>
      <c r="D441" s="14">
        <f>AVERAGE(D409:D438)</f>
        <v>0.55333333333333334</v>
      </c>
      <c r="E441" s="16">
        <f>AVERAGE(E409:E438)</f>
        <v>129</v>
      </c>
      <c r="F441" s="17"/>
      <c r="G441" s="14">
        <f t="shared" ref="G441:R441" si="119">AVERAGE(G409:G438)</f>
        <v>43.9</v>
      </c>
      <c r="H441" s="14">
        <f t="shared" si="119"/>
        <v>27.6</v>
      </c>
      <c r="I441" s="14">
        <f t="shared" si="119"/>
        <v>0.54333333333333322</v>
      </c>
      <c r="J441" s="16">
        <f t="shared" si="119"/>
        <v>101</v>
      </c>
      <c r="K441" s="14">
        <f t="shared" si="119"/>
        <v>43.7</v>
      </c>
      <c r="L441" s="14">
        <f t="shared" si="119"/>
        <v>27.3</v>
      </c>
      <c r="M441" s="14">
        <f t="shared" si="119"/>
        <v>0.54666666666666675</v>
      </c>
      <c r="N441" s="16">
        <f t="shared" si="119"/>
        <v>0</v>
      </c>
      <c r="O441" s="16">
        <f t="shared" si="119"/>
        <v>7.666666666666667</v>
      </c>
      <c r="P441" s="14">
        <f t="shared" si="119"/>
        <v>44.1</v>
      </c>
      <c r="Q441" s="13" t="e">
        <f t="shared" si="119"/>
        <v>#N/A</v>
      </c>
      <c r="R441" s="13" t="e">
        <f t="shared" si="119"/>
        <v>#DIV/0!</v>
      </c>
      <c r="S441" s="4"/>
    </row>
    <row r="442" spans="1:26" x14ac:dyDescent="0.25">
      <c r="A442" s="6" t="s">
        <v>38</v>
      </c>
      <c r="B442" s="65"/>
      <c r="C442" s="65"/>
      <c r="D442" s="65"/>
      <c r="E442" s="66"/>
      <c r="F442" s="264"/>
      <c r="G442" s="65"/>
      <c r="H442" s="65"/>
      <c r="I442" s="65"/>
      <c r="J442" s="66"/>
      <c r="K442" s="65"/>
      <c r="L442" s="65"/>
      <c r="M442" s="65"/>
      <c r="N442" s="66"/>
      <c r="O442" s="66"/>
      <c r="P442" s="65"/>
      <c r="Q442" s="67"/>
      <c r="R442" s="67"/>
    </row>
    <row r="443" spans="1:26" x14ac:dyDescent="0.25">
      <c r="A443" s="2" t="s">
        <v>39</v>
      </c>
    </row>
    <row r="445" spans="1:26" x14ac:dyDescent="0.25">
      <c r="A445" s="1" t="s">
        <v>40</v>
      </c>
      <c r="B445" s="1"/>
      <c r="C445" s="1"/>
      <c r="D445" s="1"/>
      <c r="E445" s="1"/>
      <c r="F445" s="258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26" x14ac:dyDescent="0.25">
      <c r="J446" s="49"/>
    </row>
    <row r="447" spans="1:26" x14ac:dyDescent="0.25">
      <c r="A447" s="11" t="s">
        <v>33</v>
      </c>
      <c r="B447" s="23" t="s">
        <v>41</v>
      </c>
      <c r="C447" s="25"/>
      <c r="D447" s="25"/>
      <c r="E447" s="24"/>
      <c r="F447" s="260" t="s">
        <v>42</v>
      </c>
      <c r="G447" s="23" t="s">
        <v>43</v>
      </c>
      <c r="H447" s="25"/>
      <c r="I447" s="25"/>
      <c r="J447" s="24"/>
      <c r="K447" s="23" t="s">
        <v>44</v>
      </c>
      <c r="L447" s="25"/>
      <c r="M447" s="25"/>
      <c r="N447" s="24"/>
      <c r="O447" s="11" t="s">
        <v>45</v>
      </c>
      <c r="P447" s="11" t="s">
        <v>46</v>
      </c>
      <c r="Q447" s="23" t="s">
        <v>47</v>
      </c>
      <c r="R447" s="24"/>
      <c r="S447" s="4"/>
    </row>
    <row r="448" spans="1:26" x14ac:dyDescent="0.25">
      <c r="A448" s="22">
        <f>A4</f>
        <v>2019</v>
      </c>
      <c r="B448" s="12" t="s">
        <v>48</v>
      </c>
      <c r="C448" s="12" t="s">
        <v>49</v>
      </c>
      <c r="D448" s="12" t="s">
        <v>50</v>
      </c>
      <c r="E448" s="12" t="s">
        <v>13</v>
      </c>
      <c r="F448" s="261" t="s">
        <v>13</v>
      </c>
      <c r="G448" s="12" t="s">
        <v>48</v>
      </c>
      <c r="H448" s="12" t="s">
        <v>49</v>
      </c>
      <c r="I448" s="12" t="s">
        <v>50</v>
      </c>
      <c r="J448" s="12" t="s">
        <v>51</v>
      </c>
      <c r="K448" s="12" t="s">
        <v>48</v>
      </c>
      <c r="L448" s="12" t="s">
        <v>49</v>
      </c>
      <c r="M448" s="12" t="s">
        <v>50</v>
      </c>
      <c r="N448" s="12" t="s">
        <v>51</v>
      </c>
      <c r="O448" s="22" t="s">
        <v>51</v>
      </c>
      <c r="P448" s="22" t="s">
        <v>14</v>
      </c>
      <c r="Q448" s="12" t="s">
        <v>52</v>
      </c>
      <c r="R448" s="12" t="s">
        <v>53</v>
      </c>
      <c r="S448" s="4"/>
    </row>
    <row r="449" spans="1:26" x14ac:dyDescent="0.25">
      <c r="A449" s="12">
        <v>1</v>
      </c>
      <c r="B449" s="14"/>
      <c r="C449" s="14"/>
      <c r="D449" s="14">
        <f>+B449-C449</f>
        <v>0</v>
      </c>
      <c r="E449" s="16"/>
      <c r="F449" s="17"/>
      <c r="G449" s="14"/>
      <c r="H449" s="14"/>
      <c r="I449" s="14">
        <f>+G449-H449</f>
        <v>0</v>
      </c>
      <c r="J449" s="16"/>
      <c r="K449" s="14"/>
      <c r="L449" s="14"/>
      <c r="M449" s="14">
        <f>+K449-L449</f>
        <v>0</v>
      </c>
      <c r="N449" s="16"/>
      <c r="O449" s="16">
        <f t="shared" ref="O449:O479" si="120">E449+F449+J449+N449</f>
        <v>0</v>
      </c>
      <c r="P449" s="14"/>
      <c r="Q449" s="13" t="e">
        <f>VLOOKUP(P449,'Ratio 1'!A204:B661,2)</f>
        <v>#N/A</v>
      </c>
      <c r="R449" s="13" t="e">
        <f t="shared" ref="R449:R479" si="121">N449/O449*100</f>
        <v>#DIV/0!</v>
      </c>
      <c r="S449" s="4"/>
      <c r="T449" s="2">
        <f t="shared" ref="T449:T479" si="122">I449+(0.5*0.018*E449)+(0.04*E449)</f>
        <v>0</v>
      </c>
      <c r="Z449" s="152">
        <v>43800</v>
      </c>
    </row>
    <row r="450" spans="1:26" x14ac:dyDescent="0.25">
      <c r="A450" s="12">
        <f t="shared" ref="A450:A479" si="123">SUM(A449+1)</f>
        <v>2</v>
      </c>
      <c r="B450" s="14"/>
      <c r="C450" s="14"/>
      <c r="D450" s="14">
        <f t="shared" ref="D450:D479" si="124">+B450-C450</f>
        <v>0</v>
      </c>
      <c r="E450" s="16"/>
      <c r="F450" s="17"/>
      <c r="G450" s="14"/>
      <c r="H450" s="14"/>
      <c r="I450" s="14">
        <f t="shared" ref="I450:I479" si="125">+G450-H450</f>
        <v>0</v>
      </c>
      <c r="J450" s="16"/>
      <c r="K450" s="14"/>
      <c r="L450" s="14"/>
      <c r="M450" s="14">
        <f t="shared" ref="M450:M479" si="126">+K450-L450</f>
        <v>0</v>
      </c>
      <c r="N450" s="16"/>
      <c r="O450" s="16">
        <f t="shared" si="120"/>
        <v>0</v>
      </c>
      <c r="P450" s="14"/>
      <c r="Q450" s="13" t="e">
        <f>VLOOKUP(P450,'Ratio 1'!A205:B662,2)</f>
        <v>#N/A</v>
      </c>
      <c r="R450" s="13" t="e">
        <f t="shared" si="121"/>
        <v>#DIV/0!</v>
      </c>
      <c r="S450" s="4"/>
      <c r="T450" s="2">
        <f t="shared" si="122"/>
        <v>0</v>
      </c>
      <c r="Z450" s="152">
        <f>Z449+1</f>
        <v>43801</v>
      </c>
    </row>
    <row r="451" spans="1:26" x14ac:dyDescent="0.25">
      <c r="A451" s="12">
        <f t="shared" si="123"/>
        <v>3</v>
      </c>
      <c r="B451" s="14"/>
      <c r="C451" s="14"/>
      <c r="D451" s="14">
        <f t="shared" si="124"/>
        <v>0</v>
      </c>
      <c r="E451" s="16"/>
      <c r="F451" s="17"/>
      <c r="G451" s="14"/>
      <c r="H451" s="14"/>
      <c r="I451" s="14">
        <f t="shared" si="125"/>
        <v>0</v>
      </c>
      <c r="J451" s="16"/>
      <c r="K451" s="14"/>
      <c r="L451" s="14"/>
      <c r="M451" s="14">
        <f t="shared" si="126"/>
        <v>0</v>
      </c>
      <c r="N451" s="16"/>
      <c r="O451" s="16">
        <f t="shared" si="120"/>
        <v>0</v>
      </c>
      <c r="P451" s="14"/>
      <c r="Q451" s="13" t="e">
        <f>VLOOKUP(P451,'Ratio 1'!A206:B663,2)</f>
        <v>#N/A</v>
      </c>
      <c r="R451" s="13" t="e">
        <f t="shared" si="121"/>
        <v>#DIV/0!</v>
      </c>
      <c r="S451" s="4"/>
      <c r="T451" s="2">
        <f t="shared" si="122"/>
        <v>0</v>
      </c>
      <c r="Z451" s="152">
        <f t="shared" ref="Z451:Z479" si="127">Z450+1</f>
        <v>43802</v>
      </c>
    </row>
    <row r="452" spans="1:26" x14ac:dyDescent="0.25">
      <c r="A452" s="12">
        <f t="shared" si="123"/>
        <v>4</v>
      </c>
      <c r="B452" s="14"/>
      <c r="C452" s="14"/>
      <c r="D452" s="14">
        <f t="shared" si="124"/>
        <v>0</v>
      </c>
      <c r="E452" s="16"/>
      <c r="F452" s="17"/>
      <c r="G452" s="14"/>
      <c r="H452" s="14"/>
      <c r="I452" s="14">
        <f t="shared" si="125"/>
        <v>0</v>
      </c>
      <c r="J452" s="16"/>
      <c r="K452" s="14"/>
      <c r="L452" s="14"/>
      <c r="M452" s="14">
        <f t="shared" si="126"/>
        <v>0</v>
      </c>
      <c r="N452" s="16"/>
      <c r="O452" s="16">
        <f t="shared" si="120"/>
        <v>0</v>
      </c>
      <c r="P452" s="14"/>
      <c r="Q452" s="13" t="e">
        <f>VLOOKUP(P452,'Ratio 1'!A207:B664,2)</f>
        <v>#N/A</v>
      </c>
      <c r="R452" s="13" t="e">
        <f t="shared" si="121"/>
        <v>#DIV/0!</v>
      </c>
      <c r="S452" s="4"/>
      <c r="T452" s="2">
        <f t="shared" si="122"/>
        <v>0</v>
      </c>
      <c r="Z452" s="152">
        <f t="shared" si="127"/>
        <v>43803</v>
      </c>
    </row>
    <row r="453" spans="1:26" x14ac:dyDescent="0.25">
      <c r="A453" s="12">
        <f t="shared" si="123"/>
        <v>5</v>
      </c>
      <c r="B453" s="14"/>
      <c r="C453" s="14"/>
      <c r="D453" s="14">
        <f t="shared" si="124"/>
        <v>0</v>
      </c>
      <c r="E453" s="16"/>
      <c r="F453" s="17"/>
      <c r="G453" s="14"/>
      <c r="H453" s="14"/>
      <c r="I453" s="14">
        <f t="shared" si="125"/>
        <v>0</v>
      </c>
      <c r="J453" s="16"/>
      <c r="K453" s="14"/>
      <c r="L453" s="14"/>
      <c r="M453" s="14">
        <f t="shared" si="126"/>
        <v>0</v>
      </c>
      <c r="N453" s="16"/>
      <c r="O453" s="16">
        <f t="shared" si="120"/>
        <v>0</v>
      </c>
      <c r="P453" s="14"/>
      <c r="Q453" s="13" t="e">
        <f>VLOOKUP(P453,'Ratio 1'!A208:B665,2)</f>
        <v>#N/A</v>
      </c>
      <c r="R453" s="13" t="e">
        <f t="shared" si="121"/>
        <v>#DIV/0!</v>
      </c>
      <c r="S453" s="4"/>
      <c r="T453" s="2">
        <f t="shared" si="122"/>
        <v>0</v>
      </c>
      <c r="Z453" s="152">
        <f t="shared" si="127"/>
        <v>43804</v>
      </c>
    </row>
    <row r="454" spans="1:26" x14ac:dyDescent="0.25">
      <c r="A454" s="12">
        <f t="shared" si="123"/>
        <v>6</v>
      </c>
      <c r="B454" s="14"/>
      <c r="C454" s="14"/>
      <c r="D454" s="14">
        <f t="shared" si="124"/>
        <v>0</v>
      </c>
      <c r="E454" s="16"/>
      <c r="F454" s="17"/>
      <c r="G454" s="14"/>
      <c r="H454" s="14"/>
      <c r="I454" s="14">
        <f t="shared" si="125"/>
        <v>0</v>
      </c>
      <c r="J454" s="16"/>
      <c r="K454" s="14"/>
      <c r="L454" s="14"/>
      <c r="M454" s="14">
        <f t="shared" si="126"/>
        <v>0</v>
      </c>
      <c r="N454" s="16"/>
      <c r="O454" s="16">
        <f t="shared" si="120"/>
        <v>0</v>
      </c>
      <c r="P454" s="14"/>
      <c r="Q454" s="13" t="e">
        <f>VLOOKUP(P454,'Ratio 1'!A209:B666,2)</f>
        <v>#N/A</v>
      </c>
      <c r="R454" s="13" t="e">
        <f t="shared" si="121"/>
        <v>#DIV/0!</v>
      </c>
      <c r="S454" s="4"/>
      <c r="T454" s="2">
        <f t="shared" si="122"/>
        <v>0</v>
      </c>
      <c r="Z454" s="152">
        <f t="shared" si="127"/>
        <v>43805</v>
      </c>
    </row>
    <row r="455" spans="1:26" x14ac:dyDescent="0.25">
      <c r="A455" s="12">
        <f t="shared" si="123"/>
        <v>7</v>
      </c>
      <c r="B455" s="14"/>
      <c r="C455" s="14"/>
      <c r="D455" s="14">
        <f t="shared" si="124"/>
        <v>0</v>
      </c>
      <c r="E455" s="16"/>
      <c r="F455" s="17"/>
      <c r="G455" s="14"/>
      <c r="H455" s="14"/>
      <c r="I455" s="14">
        <f t="shared" si="125"/>
        <v>0</v>
      </c>
      <c r="J455" s="16"/>
      <c r="K455" s="14"/>
      <c r="L455" s="14"/>
      <c r="M455" s="14">
        <f t="shared" si="126"/>
        <v>0</v>
      </c>
      <c r="N455" s="16"/>
      <c r="O455" s="16">
        <f t="shared" si="120"/>
        <v>0</v>
      </c>
      <c r="P455" s="14"/>
      <c r="Q455" s="13" t="e">
        <f>VLOOKUP(P455,'Ratio 1'!A210:B667,2)</f>
        <v>#N/A</v>
      </c>
      <c r="R455" s="13" t="e">
        <f t="shared" si="121"/>
        <v>#DIV/0!</v>
      </c>
      <c r="S455" s="4"/>
      <c r="T455" s="2">
        <f t="shared" si="122"/>
        <v>0</v>
      </c>
      <c r="Z455" s="152">
        <f t="shared" si="127"/>
        <v>43806</v>
      </c>
    </row>
    <row r="456" spans="1:26" x14ac:dyDescent="0.25">
      <c r="A456" s="12">
        <f t="shared" si="123"/>
        <v>8</v>
      </c>
      <c r="B456" s="14"/>
      <c r="C456" s="14"/>
      <c r="D456" s="14">
        <f t="shared" si="124"/>
        <v>0</v>
      </c>
      <c r="E456" s="16"/>
      <c r="F456" s="17"/>
      <c r="G456" s="14"/>
      <c r="H456" s="14"/>
      <c r="I456" s="14">
        <f t="shared" si="125"/>
        <v>0</v>
      </c>
      <c r="J456" s="16"/>
      <c r="K456" s="14"/>
      <c r="L456" s="14"/>
      <c r="M456" s="14">
        <f t="shared" si="126"/>
        <v>0</v>
      </c>
      <c r="N456" s="16"/>
      <c r="O456" s="16">
        <f t="shared" si="120"/>
        <v>0</v>
      </c>
      <c r="P456" s="14"/>
      <c r="Q456" s="13" t="e">
        <f>VLOOKUP(P456,'Ratio 1'!A211:B668,2)</f>
        <v>#N/A</v>
      </c>
      <c r="R456" s="13" t="e">
        <f t="shared" si="121"/>
        <v>#DIV/0!</v>
      </c>
      <c r="S456" s="4"/>
      <c r="T456" s="2">
        <f t="shared" si="122"/>
        <v>0</v>
      </c>
      <c r="Z456" s="152">
        <f t="shared" si="127"/>
        <v>43807</v>
      </c>
    </row>
    <row r="457" spans="1:26" x14ac:dyDescent="0.25">
      <c r="A457" s="12">
        <f t="shared" si="123"/>
        <v>9</v>
      </c>
      <c r="B457" s="14"/>
      <c r="C457" s="14"/>
      <c r="D457" s="14">
        <f t="shared" si="124"/>
        <v>0</v>
      </c>
      <c r="E457" s="16"/>
      <c r="F457" s="17"/>
      <c r="G457" s="14"/>
      <c r="H457" s="14"/>
      <c r="I457" s="14">
        <f t="shared" si="125"/>
        <v>0</v>
      </c>
      <c r="J457" s="16"/>
      <c r="K457" s="14"/>
      <c r="L457" s="14"/>
      <c r="M457" s="14">
        <f t="shared" si="126"/>
        <v>0</v>
      </c>
      <c r="N457" s="16"/>
      <c r="O457" s="16">
        <f t="shared" si="120"/>
        <v>0</v>
      </c>
      <c r="P457" s="14"/>
      <c r="Q457" s="13" t="e">
        <f>VLOOKUP(P457,'Ratio 1'!A212:B669,2)</f>
        <v>#N/A</v>
      </c>
      <c r="R457" s="13" t="e">
        <f t="shared" si="121"/>
        <v>#DIV/0!</v>
      </c>
      <c r="S457" s="4"/>
      <c r="T457" s="2">
        <f t="shared" si="122"/>
        <v>0</v>
      </c>
      <c r="Z457" s="152">
        <f t="shared" si="127"/>
        <v>43808</v>
      </c>
    </row>
    <row r="458" spans="1:26" x14ac:dyDescent="0.25">
      <c r="A458" s="12">
        <f t="shared" si="123"/>
        <v>10</v>
      </c>
      <c r="B458" s="14"/>
      <c r="C458" s="14"/>
      <c r="D458" s="14">
        <f t="shared" si="124"/>
        <v>0</v>
      </c>
      <c r="E458" s="16"/>
      <c r="F458" s="17"/>
      <c r="G458" s="14"/>
      <c r="H458" s="14"/>
      <c r="I458" s="14">
        <f t="shared" si="125"/>
        <v>0</v>
      </c>
      <c r="J458" s="16"/>
      <c r="K458" s="14"/>
      <c r="L458" s="14"/>
      <c r="M458" s="14">
        <f t="shared" si="126"/>
        <v>0</v>
      </c>
      <c r="N458" s="16"/>
      <c r="O458" s="16">
        <f t="shared" si="120"/>
        <v>0</v>
      </c>
      <c r="P458" s="14"/>
      <c r="Q458" s="13" t="e">
        <f>VLOOKUP(P458,'Ratio 1'!A213:B670,2)</f>
        <v>#N/A</v>
      </c>
      <c r="R458" s="13" t="e">
        <f t="shared" si="121"/>
        <v>#DIV/0!</v>
      </c>
      <c r="S458" s="4"/>
      <c r="T458" s="2">
        <f t="shared" si="122"/>
        <v>0</v>
      </c>
      <c r="Z458" s="152">
        <f t="shared" si="127"/>
        <v>43809</v>
      </c>
    </row>
    <row r="459" spans="1:26" x14ac:dyDescent="0.25">
      <c r="A459" s="12">
        <f t="shared" si="123"/>
        <v>11</v>
      </c>
      <c r="B459" s="14"/>
      <c r="C459" s="14"/>
      <c r="D459" s="14">
        <f t="shared" si="124"/>
        <v>0</v>
      </c>
      <c r="E459" s="16"/>
      <c r="F459" s="17"/>
      <c r="G459" s="14"/>
      <c r="H459" s="14"/>
      <c r="I459" s="14">
        <f t="shared" si="125"/>
        <v>0</v>
      </c>
      <c r="J459" s="16"/>
      <c r="K459" s="14"/>
      <c r="L459" s="14"/>
      <c r="M459" s="14">
        <f t="shared" si="126"/>
        <v>0</v>
      </c>
      <c r="N459" s="16"/>
      <c r="O459" s="16">
        <f t="shared" si="120"/>
        <v>0</v>
      </c>
      <c r="P459" s="14"/>
      <c r="Q459" s="13" t="e">
        <f>VLOOKUP(P459,'Ratio 1'!A214:B671,2)</f>
        <v>#N/A</v>
      </c>
      <c r="R459" s="13" t="e">
        <f t="shared" si="121"/>
        <v>#DIV/0!</v>
      </c>
      <c r="S459" s="4"/>
      <c r="T459" s="2">
        <f t="shared" si="122"/>
        <v>0</v>
      </c>
      <c r="Z459" s="152">
        <f t="shared" si="127"/>
        <v>43810</v>
      </c>
    </row>
    <row r="460" spans="1:26" x14ac:dyDescent="0.25">
      <c r="A460" s="12">
        <f t="shared" si="123"/>
        <v>12</v>
      </c>
      <c r="B460" s="14"/>
      <c r="C460" s="14"/>
      <c r="D460" s="14">
        <f t="shared" si="124"/>
        <v>0</v>
      </c>
      <c r="E460" s="16"/>
      <c r="F460" s="17"/>
      <c r="G460" s="14"/>
      <c r="H460" s="14"/>
      <c r="I460" s="14">
        <f t="shared" si="125"/>
        <v>0</v>
      </c>
      <c r="J460" s="16"/>
      <c r="K460" s="14"/>
      <c r="L460" s="14"/>
      <c r="M460" s="14">
        <f t="shared" si="126"/>
        <v>0</v>
      </c>
      <c r="N460" s="16"/>
      <c r="O460" s="16">
        <f t="shared" si="120"/>
        <v>0</v>
      </c>
      <c r="P460" s="14"/>
      <c r="Q460" s="13" t="e">
        <f>VLOOKUP(P460,'Ratio 1'!A215:B672,2)</f>
        <v>#N/A</v>
      </c>
      <c r="R460" s="13" t="e">
        <f t="shared" si="121"/>
        <v>#DIV/0!</v>
      </c>
      <c r="S460" s="4"/>
      <c r="T460" s="2">
        <f t="shared" si="122"/>
        <v>0</v>
      </c>
      <c r="Z460" s="152">
        <f t="shared" si="127"/>
        <v>43811</v>
      </c>
    </row>
    <row r="461" spans="1:26" x14ac:dyDescent="0.25">
      <c r="A461" s="12">
        <f t="shared" si="123"/>
        <v>13</v>
      </c>
      <c r="B461" s="14"/>
      <c r="C461" s="14"/>
      <c r="D461" s="14">
        <f t="shared" si="124"/>
        <v>0</v>
      </c>
      <c r="E461" s="16"/>
      <c r="F461" s="17"/>
      <c r="G461" s="14"/>
      <c r="H461" s="14"/>
      <c r="I461" s="14">
        <f t="shared" si="125"/>
        <v>0</v>
      </c>
      <c r="J461" s="16"/>
      <c r="K461" s="14"/>
      <c r="L461" s="14"/>
      <c r="M461" s="14">
        <f t="shared" si="126"/>
        <v>0</v>
      </c>
      <c r="N461" s="16"/>
      <c r="O461" s="16">
        <f t="shared" si="120"/>
        <v>0</v>
      </c>
      <c r="P461" s="14"/>
      <c r="Q461" s="13" t="e">
        <f>VLOOKUP(P461,'Ratio 1'!A216:B673,2)</f>
        <v>#N/A</v>
      </c>
      <c r="R461" s="13" t="e">
        <f t="shared" si="121"/>
        <v>#DIV/0!</v>
      </c>
      <c r="S461" s="4"/>
      <c r="T461" s="2">
        <f t="shared" si="122"/>
        <v>0</v>
      </c>
      <c r="Z461" s="152">
        <f t="shared" si="127"/>
        <v>43812</v>
      </c>
    </row>
    <row r="462" spans="1:26" x14ac:dyDescent="0.25">
      <c r="A462" s="12">
        <f t="shared" si="123"/>
        <v>14</v>
      </c>
      <c r="B462" s="14"/>
      <c r="C462" s="14"/>
      <c r="D462" s="14">
        <f t="shared" si="124"/>
        <v>0</v>
      </c>
      <c r="E462" s="16"/>
      <c r="F462" s="17"/>
      <c r="G462" s="14"/>
      <c r="H462" s="14"/>
      <c r="I462" s="14">
        <f t="shared" si="125"/>
        <v>0</v>
      </c>
      <c r="J462" s="16"/>
      <c r="K462" s="14"/>
      <c r="L462" s="14"/>
      <c r="M462" s="14">
        <f t="shared" si="126"/>
        <v>0</v>
      </c>
      <c r="N462" s="16"/>
      <c r="O462" s="16">
        <f t="shared" si="120"/>
        <v>0</v>
      </c>
      <c r="P462" s="14"/>
      <c r="Q462" s="13" t="e">
        <f>VLOOKUP(P462,'Ratio 1'!A217:B674,2)</f>
        <v>#N/A</v>
      </c>
      <c r="R462" s="13" t="e">
        <f t="shared" si="121"/>
        <v>#DIV/0!</v>
      </c>
      <c r="S462" s="4"/>
      <c r="T462" s="2">
        <f t="shared" si="122"/>
        <v>0</v>
      </c>
      <c r="Z462" s="152">
        <f t="shared" si="127"/>
        <v>43813</v>
      </c>
    </row>
    <row r="463" spans="1:26" x14ac:dyDescent="0.25">
      <c r="A463" s="12">
        <f t="shared" si="123"/>
        <v>15</v>
      </c>
      <c r="B463" s="14"/>
      <c r="C463" s="14"/>
      <c r="D463" s="14">
        <f t="shared" si="124"/>
        <v>0</v>
      </c>
      <c r="E463" s="16"/>
      <c r="F463" s="17"/>
      <c r="G463" s="14"/>
      <c r="H463" s="14"/>
      <c r="I463" s="14">
        <f t="shared" si="125"/>
        <v>0</v>
      </c>
      <c r="J463" s="16"/>
      <c r="K463" s="14"/>
      <c r="L463" s="14"/>
      <c r="M463" s="14">
        <f t="shared" si="126"/>
        <v>0</v>
      </c>
      <c r="N463" s="16"/>
      <c r="O463" s="16">
        <f t="shared" si="120"/>
        <v>0</v>
      </c>
      <c r="P463" s="14"/>
      <c r="Q463" s="13" t="e">
        <f>VLOOKUP(P463,'Ratio 1'!A218:B675,2)</f>
        <v>#N/A</v>
      </c>
      <c r="R463" s="13" t="e">
        <f t="shared" si="121"/>
        <v>#DIV/0!</v>
      </c>
      <c r="S463" s="4"/>
      <c r="T463" s="2">
        <f t="shared" si="122"/>
        <v>0</v>
      </c>
      <c r="Z463" s="152">
        <f t="shared" si="127"/>
        <v>43814</v>
      </c>
    </row>
    <row r="464" spans="1:26" x14ac:dyDescent="0.25">
      <c r="A464" s="12">
        <f t="shared" si="123"/>
        <v>16</v>
      </c>
      <c r="B464" s="14"/>
      <c r="C464" s="14"/>
      <c r="D464" s="14">
        <f t="shared" si="124"/>
        <v>0</v>
      </c>
      <c r="E464" s="16"/>
      <c r="F464" s="17"/>
      <c r="G464" s="14"/>
      <c r="H464" s="14"/>
      <c r="I464" s="14">
        <f t="shared" si="125"/>
        <v>0</v>
      </c>
      <c r="J464" s="16"/>
      <c r="K464" s="14"/>
      <c r="L464" s="14"/>
      <c r="M464" s="14">
        <f t="shared" si="126"/>
        <v>0</v>
      </c>
      <c r="N464" s="16"/>
      <c r="O464" s="16">
        <f t="shared" si="120"/>
        <v>0</v>
      </c>
      <c r="P464" s="14"/>
      <c r="Q464" s="13" t="e">
        <f>VLOOKUP(P464,'Ratio 1'!A219:B676,2)</f>
        <v>#N/A</v>
      </c>
      <c r="R464" s="13" t="e">
        <f t="shared" si="121"/>
        <v>#DIV/0!</v>
      </c>
      <c r="S464" s="4"/>
      <c r="T464" s="2">
        <f t="shared" si="122"/>
        <v>0</v>
      </c>
      <c r="Z464" s="152">
        <f t="shared" si="127"/>
        <v>43815</v>
      </c>
    </row>
    <row r="465" spans="1:26" x14ac:dyDescent="0.25">
      <c r="A465" s="12">
        <f t="shared" si="123"/>
        <v>17</v>
      </c>
      <c r="B465" s="14"/>
      <c r="C465" s="14"/>
      <c r="D465" s="14">
        <f t="shared" si="124"/>
        <v>0</v>
      </c>
      <c r="E465" s="16"/>
      <c r="F465" s="17"/>
      <c r="G465" s="14"/>
      <c r="H465" s="14"/>
      <c r="I465" s="14">
        <f t="shared" si="125"/>
        <v>0</v>
      </c>
      <c r="J465" s="16"/>
      <c r="K465" s="14"/>
      <c r="L465" s="14"/>
      <c r="M465" s="14">
        <f t="shared" si="126"/>
        <v>0</v>
      </c>
      <c r="N465" s="16"/>
      <c r="O465" s="16">
        <f t="shared" si="120"/>
        <v>0</v>
      </c>
      <c r="P465" s="14"/>
      <c r="Q465" s="13" t="e">
        <f>VLOOKUP(P465,'Ratio 1'!A220:B677,2)</f>
        <v>#N/A</v>
      </c>
      <c r="R465" s="13" t="e">
        <f t="shared" si="121"/>
        <v>#DIV/0!</v>
      </c>
      <c r="S465" s="4"/>
      <c r="T465" s="2">
        <f t="shared" si="122"/>
        <v>0</v>
      </c>
      <c r="Z465" s="152">
        <f t="shared" si="127"/>
        <v>43816</v>
      </c>
    </row>
    <row r="466" spans="1:26" x14ac:dyDescent="0.25">
      <c r="A466" s="12">
        <f t="shared" si="123"/>
        <v>18</v>
      </c>
      <c r="B466" s="14"/>
      <c r="C466" s="14"/>
      <c r="D466" s="14">
        <f t="shared" si="124"/>
        <v>0</v>
      </c>
      <c r="E466" s="16"/>
      <c r="F466" s="17"/>
      <c r="G466" s="14"/>
      <c r="H466" s="14"/>
      <c r="I466" s="14">
        <f t="shared" si="125"/>
        <v>0</v>
      </c>
      <c r="J466" s="16"/>
      <c r="K466" s="14"/>
      <c r="L466" s="14"/>
      <c r="M466" s="14">
        <f t="shared" si="126"/>
        <v>0</v>
      </c>
      <c r="N466" s="16"/>
      <c r="O466" s="16">
        <f t="shared" si="120"/>
        <v>0</v>
      </c>
      <c r="P466" s="14"/>
      <c r="Q466" s="13" t="e">
        <f>VLOOKUP(P466,'Ratio 1'!A221:B678,2)</f>
        <v>#N/A</v>
      </c>
      <c r="R466" s="13" t="e">
        <f t="shared" si="121"/>
        <v>#DIV/0!</v>
      </c>
      <c r="S466" s="4"/>
      <c r="T466" s="2">
        <f t="shared" si="122"/>
        <v>0</v>
      </c>
      <c r="Z466" s="152">
        <f t="shared" si="127"/>
        <v>43817</v>
      </c>
    </row>
    <row r="467" spans="1:26" x14ac:dyDescent="0.25">
      <c r="A467" s="12">
        <f t="shared" si="123"/>
        <v>19</v>
      </c>
      <c r="B467" s="14"/>
      <c r="C467" s="14"/>
      <c r="D467" s="14">
        <f t="shared" si="124"/>
        <v>0</v>
      </c>
      <c r="E467" s="16"/>
      <c r="F467" s="17"/>
      <c r="G467" s="14"/>
      <c r="H467" s="14"/>
      <c r="I467" s="14">
        <f t="shared" si="125"/>
        <v>0</v>
      </c>
      <c r="J467" s="16"/>
      <c r="K467" s="14"/>
      <c r="L467" s="14"/>
      <c r="M467" s="14">
        <f t="shared" si="126"/>
        <v>0</v>
      </c>
      <c r="N467" s="16"/>
      <c r="O467" s="16">
        <f t="shared" si="120"/>
        <v>0</v>
      </c>
      <c r="P467" s="14"/>
      <c r="Q467" s="13" t="e">
        <f>VLOOKUP(P467,'Ratio 1'!A222:B679,2)</f>
        <v>#N/A</v>
      </c>
      <c r="R467" s="13" t="e">
        <f t="shared" si="121"/>
        <v>#DIV/0!</v>
      </c>
      <c r="S467" s="4"/>
      <c r="T467" s="2">
        <f t="shared" si="122"/>
        <v>0</v>
      </c>
      <c r="Z467" s="152">
        <f t="shared" si="127"/>
        <v>43818</v>
      </c>
    </row>
    <row r="468" spans="1:26" x14ac:dyDescent="0.25">
      <c r="A468" s="12">
        <f t="shared" si="123"/>
        <v>20</v>
      </c>
      <c r="B468" s="14"/>
      <c r="C468" s="14"/>
      <c r="D468" s="14">
        <f t="shared" si="124"/>
        <v>0</v>
      </c>
      <c r="E468" s="16"/>
      <c r="F468" s="17"/>
      <c r="G468" s="14"/>
      <c r="H468" s="14"/>
      <c r="I468" s="14">
        <f t="shared" si="125"/>
        <v>0</v>
      </c>
      <c r="J468" s="16"/>
      <c r="K468" s="14"/>
      <c r="L468" s="14"/>
      <c r="M468" s="14">
        <f t="shared" si="126"/>
        <v>0</v>
      </c>
      <c r="N468" s="16"/>
      <c r="O468" s="16">
        <f t="shared" si="120"/>
        <v>0</v>
      </c>
      <c r="P468" s="14"/>
      <c r="Q468" s="13" t="e">
        <f>VLOOKUP(P468,'Ratio 1'!A223:B680,2)</f>
        <v>#N/A</v>
      </c>
      <c r="R468" s="13" t="e">
        <f t="shared" si="121"/>
        <v>#DIV/0!</v>
      </c>
      <c r="S468" s="4"/>
      <c r="T468" s="2">
        <f t="shared" si="122"/>
        <v>0</v>
      </c>
      <c r="Z468" s="152">
        <f t="shared" si="127"/>
        <v>43819</v>
      </c>
    </row>
    <row r="469" spans="1:26" x14ac:dyDescent="0.25">
      <c r="A469" s="12">
        <f t="shared" si="123"/>
        <v>21</v>
      </c>
      <c r="B469" s="14"/>
      <c r="C469" s="14"/>
      <c r="D469" s="14">
        <f t="shared" si="124"/>
        <v>0</v>
      </c>
      <c r="E469" s="16"/>
      <c r="F469" s="17"/>
      <c r="G469" s="14"/>
      <c r="H469" s="14"/>
      <c r="I469" s="14">
        <f t="shared" si="125"/>
        <v>0</v>
      </c>
      <c r="J469" s="16"/>
      <c r="K469" s="14"/>
      <c r="L469" s="14"/>
      <c r="M469" s="14">
        <f t="shared" si="126"/>
        <v>0</v>
      </c>
      <c r="N469" s="16"/>
      <c r="O469" s="16">
        <f t="shared" si="120"/>
        <v>0</v>
      </c>
      <c r="P469" s="14"/>
      <c r="Q469" s="13" t="e">
        <f>VLOOKUP(P469,'Ratio 1'!A224:B681,2)</f>
        <v>#N/A</v>
      </c>
      <c r="R469" s="13" t="e">
        <f t="shared" si="121"/>
        <v>#DIV/0!</v>
      </c>
      <c r="S469" s="4"/>
      <c r="T469" s="2">
        <f t="shared" si="122"/>
        <v>0</v>
      </c>
      <c r="Z469" s="152">
        <f t="shared" si="127"/>
        <v>43820</v>
      </c>
    </row>
    <row r="470" spans="1:26" x14ac:dyDescent="0.25">
      <c r="A470" s="12">
        <f t="shared" si="123"/>
        <v>22</v>
      </c>
      <c r="B470" s="14"/>
      <c r="C470" s="14"/>
      <c r="D470" s="14">
        <f t="shared" si="124"/>
        <v>0</v>
      </c>
      <c r="E470" s="16"/>
      <c r="F470" s="17"/>
      <c r="G470" s="14"/>
      <c r="H470" s="14"/>
      <c r="I470" s="14">
        <f t="shared" si="125"/>
        <v>0</v>
      </c>
      <c r="J470" s="16"/>
      <c r="K470" s="14"/>
      <c r="L470" s="14"/>
      <c r="M470" s="14">
        <f t="shared" si="126"/>
        <v>0</v>
      </c>
      <c r="N470" s="16"/>
      <c r="O470" s="16">
        <f t="shared" si="120"/>
        <v>0</v>
      </c>
      <c r="P470" s="14"/>
      <c r="Q470" s="13" t="e">
        <f>VLOOKUP(P470,'Ratio 1'!A225:B682,2)</f>
        <v>#N/A</v>
      </c>
      <c r="R470" s="13" t="e">
        <f t="shared" si="121"/>
        <v>#DIV/0!</v>
      </c>
      <c r="S470" s="4"/>
      <c r="T470" s="2">
        <f t="shared" si="122"/>
        <v>0</v>
      </c>
      <c r="Z470" s="152">
        <f t="shared" si="127"/>
        <v>43821</v>
      </c>
    </row>
    <row r="471" spans="1:26" x14ac:dyDescent="0.25">
      <c r="A471" s="12">
        <f t="shared" si="123"/>
        <v>23</v>
      </c>
      <c r="B471" s="14"/>
      <c r="C471" s="14"/>
      <c r="D471" s="14">
        <f t="shared" si="124"/>
        <v>0</v>
      </c>
      <c r="E471" s="16"/>
      <c r="F471" s="17"/>
      <c r="G471" s="14"/>
      <c r="H471" s="14"/>
      <c r="I471" s="14">
        <f t="shared" si="125"/>
        <v>0</v>
      </c>
      <c r="J471" s="16"/>
      <c r="K471" s="14"/>
      <c r="L471" s="14"/>
      <c r="M471" s="14">
        <f t="shared" si="126"/>
        <v>0</v>
      </c>
      <c r="N471" s="16"/>
      <c r="O471" s="16">
        <f t="shared" si="120"/>
        <v>0</v>
      </c>
      <c r="P471" s="14"/>
      <c r="Q471" s="13" t="e">
        <f>VLOOKUP(P471,'Ratio 1'!A226:B683,2)</f>
        <v>#N/A</v>
      </c>
      <c r="R471" s="13" t="e">
        <f t="shared" si="121"/>
        <v>#DIV/0!</v>
      </c>
      <c r="S471" s="4"/>
      <c r="T471" s="2">
        <f t="shared" si="122"/>
        <v>0</v>
      </c>
      <c r="Z471" s="152">
        <f t="shared" si="127"/>
        <v>43822</v>
      </c>
    </row>
    <row r="472" spans="1:26" x14ac:dyDescent="0.25">
      <c r="A472" s="12">
        <f t="shared" si="123"/>
        <v>24</v>
      </c>
      <c r="B472" s="14"/>
      <c r="C472" s="14"/>
      <c r="D472" s="14">
        <f t="shared" si="124"/>
        <v>0</v>
      </c>
      <c r="E472" s="16"/>
      <c r="F472" s="17"/>
      <c r="G472" s="14"/>
      <c r="H472" s="14"/>
      <c r="I472" s="14">
        <f t="shared" si="125"/>
        <v>0</v>
      </c>
      <c r="J472" s="16"/>
      <c r="K472" s="14"/>
      <c r="L472" s="14"/>
      <c r="M472" s="14">
        <f t="shared" si="126"/>
        <v>0</v>
      </c>
      <c r="N472" s="16"/>
      <c r="O472" s="16">
        <f t="shared" si="120"/>
        <v>0</v>
      </c>
      <c r="P472" s="14"/>
      <c r="Q472" s="13" t="e">
        <f>VLOOKUP(P472,'Ratio 1'!A227:B684,2)</f>
        <v>#N/A</v>
      </c>
      <c r="R472" s="13" t="e">
        <f t="shared" si="121"/>
        <v>#DIV/0!</v>
      </c>
      <c r="S472" s="4"/>
      <c r="T472" s="2">
        <f t="shared" si="122"/>
        <v>0</v>
      </c>
      <c r="Z472" s="152">
        <f t="shared" si="127"/>
        <v>43823</v>
      </c>
    </row>
    <row r="473" spans="1:26" x14ac:dyDescent="0.25">
      <c r="A473" s="12">
        <f t="shared" si="123"/>
        <v>25</v>
      </c>
      <c r="B473" s="14"/>
      <c r="C473" s="14"/>
      <c r="D473" s="14">
        <f t="shared" si="124"/>
        <v>0</v>
      </c>
      <c r="E473" s="16"/>
      <c r="F473" s="17"/>
      <c r="G473" s="14"/>
      <c r="H473" s="14"/>
      <c r="I473" s="14">
        <f t="shared" si="125"/>
        <v>0</v>
      </c>
      <c r="J473" s="16"/>
      <c r="K473" s="14"/>
      <c r="L473" s="14"/>
      <c r="M473" s="14">
        <f t="shared" si="126"/>
        <v>0</v>
      </c>
      <c r="N473" s="16"/>
      <c r="O473" s="16">
        <f t="shared" si="120"/>
        <v>0</v>
      </c>
      <c r="P473" s="14"/>
      <c r="Q473" s="13" t="e">
        <f>VLOOKUP(P473,'Ratio 1'!A228:B685,2)</f>
        <v>#N/A</v>
      </c>
      <c r="R473" s="13" t="e">
        <f t="shared" si="121"/>
        <v>#DIV/0!</v>
      </c>
      <c r="S473" s="4"/>
      <c r="T473" s="2">
        <f t="shared" si="122"/>
        <v>0</v>
      </c>
      <c r="Z473" s="152">
        <f t="shared" si="127"/>
        <v>43824</v>
      </c>
    </row>
    <row r="474" spans="1:26" x14ac:dyDescent="0.25">
      <c r="A474" s="12">
        <f t="shared" si="123"/>
        <v>26</v>
      </c>
      <c r="B474" s="14"/>
      <c r="C474" s="14"/>
      <c r="D474" s="14">
        <f t="shared" si="124"/>
        <v>0</v>
      </c>
      <c r="E474" s="16"/>
      <c r="F474" s="17"/>
      <c r="G474" s="14"/>
      <c r="H474" s="14"/>
      <c r="I474" s="14">
        <f t="shared" si="125"/>
        <v>0</v>
      </c>
      <c r="J474" s="16"/>
      <c r="K474" s="14"/>
      <c r="L474" s="14"/>
      <c r="M474" s="14">
        <f t="shared" si="126"/>
        <v>0</v>
      </c>
      <c r="N474" s="16"/>
      <c r="O474" s="16">
        <f t="shared" si="120"/>
        <v>0</v>
      </c>
      <c r="P474" s="14"/>
      <c r="Q474" s="13" t="e">
        <f>VLOOKUP(P474,'Ratio 1'!A229:B686,2)</f>
        <v>#N/A</v>
      </c>
      <c r="R474" s="13" t="e">
        <f t="shared" si="121"/>
        <v>#DIV/0!</v>
      </c>
      <c r="S474" s="4"/>
      <c r="T474" s="2">
        <f t="shared" si="122"/>
        <v>0</v>
      </c>
      <c r="Z474" s="152">
        <f t="shared" si="127"/>
        <v>43825</v>
      </c>
    </row>
    <row r="475" spans="1:26" x14ac:dyDescent="0.25">
      <c r="A475" s="12">
        <f t="shared" si="123"/>
        <v>27</v>
      </c>
      <c r="B475" s="14"/>
      <c r="C475" s="14"/>
      <c r="D475" s="14">
        <f t="shared" si="124"/>
        <v>0</v>
      </c>
      <c r="E475" s="16"/>
      <c r="F475" s="17"/>
      <c r="G475" s="14"/>
      <c r="H475" s="14"/>
      <c r="I475" s="14">
        <f t="shared" si="125"/>
        <v>0</v>
      </c>
      <c r="J475" s="16"/>
      <c r="K475" s="14"/>
      <c r="L475" s="14"/>
      <c r="M475" s="14">
        <f t="shared" si="126"/>
        <v>0</v>
      </c>
      <c r="N475" s="16"/>
      <c r="O475" s="16">
        <f t="shared" si="120"/>
        <v>0</v>
      </c>
      <c r="P475" s="14"/>
      <c r="Q475" s="13" t="e">
        <f>VLOOKUP(P475,'Ratio 1'!A230:B687,2)</f>
        <v>#N/A</v>
      </c>
      <c r="R475" s="13" t="e">
        <f t="shared" si="121"/>
        <v>#DIV/0!</v>
      </c>
      <c r="S475" s="4"/>
      <c r="T475" s="2">
        <f t="shared" si="122"/>
        <v>0</v>
      </c>
      <c r="Z475" s="152">
        <f t="shared" si="127"/>
        <v>43826</v>
      </c>
    </row>
    <row r="476" spans="1:26" x14ac:dyDescent="0.25">
      <c r="A476" s="12">
        <f t="shared" si="123"/>
        <v>28</v>
      </c>
      <c r="B476" s="14"/>
      <c r="C476" s="14"/>
      <c r="D476" s="14">
        <f t="shared" si="124"/>
        <v>0</v>
      </c>
      <c r="E476" s="16"/>
      <c r="F476" s="17"/>
      <c r="G476" s="14"/>
      <c r="H476" s="14"/>
      <c r="I476" s="14">
        <f t="shared" si="125"/>
        <v>0</v>
      </c>
      <c r="J476" s="16"/>
      <c r="K476" s="14"/>
      <c r="L476" s="14"/>
      <c r="M476" s="14">
        <f t="shared" si="126"/>
        <v>0</v>
      </c>
      <c r="N476" s="16"/>
      <c r="O476" s="16">
        <f t="shared" si="120"/>
        <v>0</v>
      </c>
      <c r="P476" s="14"/>
      <c r="Q476" s="13" t="e">
        <f>VLOOKUP(P476,'Ratio 1'!A231:B688,2)</f>
        <v>#N/A</v>
      </c>
      <c r="R476" s="13" t="e">
        <f t="shared" si="121"/>
        <v>#DIV/0!</v>
      </c>
      <c r="S476" s="4"/>
      <c r="T476" s="2">
        <f t="shared" si="122"/>
        <v>0</v>
      </c>
      <c r="Z476" s="152">
        <f t="shared" si="127"/>
        <v>43827</v>
      </c>
    </row>
    <row r="477" spans="1:26" x14ac:dyDescent="0.25">
      <c r="A477" s="12">
        <f t="shared" si="123"/>
        <v>29</v>
      </c>
      <c r="B477" s="14"/>
      <c r="C477" s="14"/>
      <c r="D477" s="14">
        <f t="shared" si="124"/>
        <v>0</v>
      </c>
      <c r="E477" s="16"/>
      <c r="F477" s="17"/>
      <c r="G477" s="14"/>
      <c r="H477" s="14"/>
      <c r="I477" s="14">
        <f t="shared" si="125"/>
        <v>0</v>
      </c>
      <c r="J477" s="16"/>
      <c r="K477" s="14"/>
      <c r="L477" s="14"/>
      <c r="M477" s="14">
        <f t="shared" si="126"/>
        <v>0</v>
      </c>
      <c r="N477" s="16"/>
      <c r="O477" s="16">
        <f t="shared" si="120"/>
        <v>0</v>
      </c>
      <c r="P477" s="14"/>
      <c r="Q477" s="13" t="e">
        <f>VLOOKUP(P477,'Ratio 1'!A232:B689,2)</f>
        <v>#N/A</v>
      </c>
      <c r="R477" s="13" t="e">
        <f t="shared" si="121"/>
        <v>#DIV/0!</v>
      </c>
      <c r="S477" s="4"/>
      <c r="T477" s="2">
        <f t="shared" si="122"/>
        <v>0</v>
      </c>
      <c r="Z477" s="152">
        <f t="shared" si="127"/>
        <v>43828</v>
      </c>
    </row>
    <row r="478" spans="1:26" x14ac:dyDescent="0.25">
      <c r="A478" s="12">
        <f t="shared" si="123"/>
        <v>30</v>
      </c>
      <c r="B478" s="14"/>
      <c r="C478" s="14"/>
      <c r="D478" s="14">
        <f t="shared" si="124"/>
        <v>0</v>
      </c>
      <c r="E478" s="16"/>
      <c r="F478" s="17"/>
      <c r="G478" s="14"/>
      <c r="H478" s="14"/>
      <c r="I478" s="14">
        <f t="shared" si="125"/>
        <v>0</v>
      </c>
      <c r="J478" s="16"/>
      <c r="K478" s="14"/>
      <c r="L478" s="14"/>
      <c r="M478" s="14">
        <f t="shared" si="126"/>
        <v>0</v>
      </c>
      <c r="N478" s="16"/>
      <c r="O478" s="16">
        <f t="shared" si="120"/>
        <v>0</v>
      </c>
      <c r="P478" s="14"/>
      <c r="Q478" s="13" t="e">
        <f>VLOOKUP(P478,'Ratio 1'!A233:B690,2)</f>
        <v>#N/A</v>
      </c>
      <c r="R478" s="13" t="e">
        <f t="shared" si="121"/>
        <v>#DIV/0!</v>
      </c>
      <c r="S478" s="4"/>
      <c r="T478" s="2">
        <f t="shared" si="122"/>
        <v>0</v>
      </c>
      <c r="Z478" s="152">
        <f t="shared" si="127"/>
        <v>43829</v>
      </c>
    </row>
    <row r="479" spans="1:26" ht="18.75" thickBot="1" x14ac:dyDescent="0.3">
      <c r="A479" s="12">
        <f t="shared" si="123"/>
        <v>31</v>
      </c>
      <c r="B479" s="14"/>
      <c r="C479" s="14"/>
      <c r="D479" s="14">
        <f t="shared" si="124"/>
        <v>0</v>
      </c>
      <c r="E479" s="16"/>
      <c r="F479" s="17"/>
      <c r="G479" s="14"/>
      <c r="H479" s="14"/>
      <c r="I479" s="14">
        <f t="shared" si="125"/>
        <v>0</v>
      </c>
      <c r="J479" s="16"/>
      <c r="K479" s="14"/>
      <c r="L479" s="14"/>
      <c r="M479" s="14">
        <f t="shared" si="126"/>
        <v>0</v>
      </c>
      <c r="N479" s="16"/>
      <c r="O479" s="16">
        <f t="shared" si="120"/>
        <v>0</v>
      </c>
      <c r="P479" s="14"/>
      <c r="Q479" s="13" t="e">
        <f>VLOOKUP(P479,'Ratio 1'!A234:B691,2)</f>
        <v>#N/A</v>
      </c>
      <c r="R479" s="13" t="e">
        <f t="shared" si="121"/>
        <v>#DIV/0!</v>
      </c>
      <c r="S479" s="4"/>
      <c r="T479" s="2">
        <f t="shared" si="122"/>
        <v>0</v>
      </c>
      <c r="Z479" s="152">
        <f t="shared" si="127"/>
        <v>43830</v>
      </c>
    </row>
    <row r="480" spans="1:26" ht="18.75" thickTop="1" x14ac:dyDescent="0.25">
      <c r="A480" s="18" t="s">
        <v>36</v>
      </c>
      <c r="B480" s="20">
        <f>MAX(B449:B479)</f>
        <v>0</v>
      </c>
      <c r="C480" s="20">
        <f>MAX(C449:C479)</f>
        <v>0</v>
      </c>
      <c r="D480" s="20">
        <f>MAX(D449:D479)</f>
        <v>0</v>
      </c>
      <c r="E480" s="19">
        <f>MAX(E449:E479)</f>
        <v>0</v>
      </c>
      <c r="F480" s="262"/>
      <c r="G480" s="20">
        <f t="shared" ref="G480:R480" si="128">MAX(G449:G479)</f>
        <v>0</v>
      </c>
      <c r="H480" s="20">
        <f t="shared" si="128"/>
        <v>0</v>
      </c>
      <c r="I480" s="20">
        <f t="shared" si="128"/>
        <v>0</v>
      </c>
      <c r="J480" s="19">
        <f t="shared" si="128"/>
        <v>0</v>
      </c>
      <c r="K480" s="20">
        <f t="shared" si="128"/>
        <v>0</v>
      </c>
      <c r="L480" s="20">
        <f t="shared" si="128"/>
        <v>0</v>
      </c>
      <c r="M480" s="20">
        <f t="shared" si="128"/>
        <v>0</v>
      </c>
      <c r="N480" s="19">
        <f t="shared" si="128"/>
        <v>0</v>
      </c>
      <c r="O480" s="19">
        <f t="shared" si="128"/>
        <v>0</v>
      </c>
      <c r="P480" s="20">
        <f t="shared" si="128"/>
        <v>0</v>
      </c>
      <c r="Q480" s="21" t="e">
        <f t="shared" si="128"/>
        <v>#N/A</v>
      </c>
      <c r="R480" s="21" t="e">
        <f t="shared" si="128"/>
        <v>#DIV/0!</v>
      </c>
      <c r="S480" s="4"/>
    </row>
    <row r="481" spans="1:19" x14ac:dyDescent="0.25">
      <c r="A481" s="12" t="s">
        <v>37</v>
      </c>
      <c r="B481" s="14">
        <f>MIN(B449:B479)</f>
        <v>0</v>
      </c>
      <c r="C481" s="14">
        <f>MIN(C449:C479)</f>
        <v>0</v>
      </c>
      <c r="D481" s="14">
        <f>MIN(D449:D479)</f>
        <v>0</v>
      </c>
      <c r="E481" s="16">
        <f>MIN(E449:E479)</f>
        <v>0</v>
      </c>
      <c r="F481" s="17"/>
      <c r="G481" s="14">
        <f t="shared" ref="G481:R481" si="129">MIN(G449:G479)</f>
        <v>0</v>
      </c>
      <c r="H481" s="14">
        <f t="shared" si="129"/>
        <v>0</v>
      </c>
      <c r="I481" s="14">
        <f t="shared" si="129"/>
        <v>0</v>
      </c>
      <c r="J481" s="16">
        <f t="shared" si="129"/>
        <v>0</v>
      </c>
      <c r="K481" s="14">
        <f t="shared" si="129"/>
        <v>0</v>
      </c>
      <c r="L481" s="14">
        <f t="shared" si="129"/>
        <v>0</v>
      </c>
      <c r="M481" s="14">
        <f t="shared" si="129"/>
        <v>0</v>
      </c>
      <c r="N481" s="16">
        <f t="shared" si="129"/>
        <v>0</v>
      </c>
      <c r="O481" s="16">
        <f t="shared" si="129"/>
        <v>0</v>
      </c>
      <c r="P481" s="14">
        <f t="shared" si="129"/>
        <v>0</v>
      </c>
      <c r="Q481" s="13" t="e">
        <f t="shared" si="129"/>
        <v>#N/A</v>
      </c>
      <c r="R481" s="13" t="e">
        <f t="shared" si="129"/>
        <v>#DIV/0!</v>
      </c>
      <c r="S481" s="4"/>
    </row>
    <row r="482" spans="1:19" x14ac:dyDescent="0.25">
      <c r="A482" s="12" t="s">
        <v>35</v>
      </c>
      <c r="B482" s="14" t="e">
        <f>AVERAGE(B449:B479)</f>
        <v>#DIV/0!</v>
      </c>
      <c r="C482" s="14" t="e">
        <f>AVERAGE(C449:C479)</f>
        <v>#DIV/0!</v>
      </c>
      <c r="D482" s="14">
        <f>AVERAGE(D449:D479)</f>
        <v>0</v>
      </c>
      <c r="E482" s="16" t="e">
        <f>AVERAGE(E449:E479)</f>
        <v>#DIV/0!</v>
      </c>
      <c r="F482" s="17"/>
      <c r="G482" s="14" t="e">
        <f t="shared" ref="G482:R482" si="130">AVERAGE(G449:G479)</f>
        <v>#DIV/0!</v>
      </c>
      <c r="H482" s="14" t="e">
        <f t="shared" si="130"/>
        <v>#DIV/0!</v>
      </c>
      <c r="I482" s="14">
        <f t="shared" si="130"/>
        <v>0</v>
      </c>
      <c r="J482" s="16" t="e">
        <f t="shared" si="130"/>
        <v>#DIV/0!</v>
      </c>
      <c r="K482" s="14" t="e">
        <f t="shared" si="130"/>
        <v>#DIV/0!</v>
      </c>
      <c r="L482" s="14" t="e">
        <f t="shared" si="130"/>
        <v>#DIV/0!</v>
      </c>
      <c r="M482" s="14">
        <f t="shared" si="130"/>
        <v>0</v>
      </c>
      <c r="N482" s="16" t="e">
        <f t="shared" si="130"/>
        <v>#DIV/0!</v>
      </c>
      <c r="O482" s="16">
        <f t="shared" si="130"/>
        <v>0</v>
      </c>
      <c r="P482" s="14" t="e">
        <f t="shared" si="130"/>
        <v>#DIV/0!</v>
      </c>
      <c r="Q482" s="13" t="e">
        <f t="shared" si="130"/>
        <v>#N/A</v>
      </c>
      <c r="R482" s="13" t="e">
        <f t="shared" si="130"/>
        <v>#DIV/0!</v>
      </c>
      <c r="S482" s="4"/>
    </row>
    <row r="483" spans="1:19" x14ac:dyDescent="0.25">
      <c r="A483" s="6" t="s">
        <v>38</v>
      </c>
      <c r="B483" s="68"/>
      <c r="C483" s="68"/>
      <c r="D483" s="68"/>
      <c r="E483" s="68"/>
      <c r="F483" s="264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</row>
    <row r="484" spans="1:19" x14ac:dyDescent="0.25">
      <c r="A484" s="2" t="s">
        <v>39</v>
      </c>
    </row>
  </sheetData>
  <phoneticPr fontId="0" type="noConversion"/>
  <printOptions verticalCentered="1" gridLinesSet="0"/>
  <pageMargins left="0.25" right="0.25" top="0.75" bottom="0.75" header="0.3" footer="0.3"/>
  <pageSetup scale="10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zoomScale="90" zoomScaleNormal="90" workbookViewId="0">
      <selection activeCell="B7" sqref="B7"/>
    </sheetView>
  </sheetViews>
  <sheetFormatPr defaultColWidth="8.77734375" defaultRowHeight="15" x14ac:dyDescent="0.25"/>
  <cols>
    <col min="1" max="1" width="8.21875" style="279" customWidth="1"/>
    <col min="2" max="2" width="9.77734375" style="279" customWidth="1"/>
    <col min="3" max="4" width="9.109375" style="279" customWidth="1"/>
    <col min="5" max="5" width="16.109375" style="279" customWidth="1"/>
    <col min="6" max="6" width="16.77734375" style="279" bestFit="1" customWidth="1"/>
    <col min="7" max="7" width="15.44140625" style="279" customWidth="1"/>
    <col min="8" max="8" width="15" style="279" bestFit="1" customWidth="1"/>
    <col min="9" max="16384" width="8.77734375" style="279"/>
  </cols>
  <sheetData>
    <row r="1" spans="1:8" x14ac:dyDescent="0.25">
      <c r="A1" s="278" t="s">
        <v>144</v>
      </c>
      <c r="B1" s="387">
        <v>44.7</v>
      </c>
      <c r="C1" s="334"/>
      <c r="D1" s="334"/>
      <c r="E1" s="497" t="s">
        <v>145</v>
      </c>
      <c r="F1" s="497"/>
      <c r="G1" s="497"/>
      <c r="H1" s="497"/>
    </row>
    <row r="2" spans="1:8" ht="14.65" customHeight="1" x14ac:dyDescent="0.25">
      <c r="A2" s="278" t="s">
        <v>146</v>
      </c>
      <c r="B2" s="375">
        <v>27</v>
      </c>
      <c r="C2" s="335"/>
      <c r="D2" s="335"/>
      <c r="E2" s="497"/>
      <c r="F2" s="497"/>
      <c r="G2" s="497"/>
      <c r="H2" s="497"/>
    </row>
    <row r="3" spans="1:8" x14ac:dyDescent="0.25">
      <c r="A3" s="278" t="s">
        <v>147</v>
      </c>
      <c r="B3" s="376">
        <f>+B1-B2</f>
        <v>17.700000000000003</v>
      </c>
      <c r="E3" s="498" t="s">
        <v>148</v>
      </c>
      <c r="F3" s="498"/>
      <c r="G3" s="498"/>
      <c r="H3" s="498"/>
    </row>
    <row r="5" spans="1:8" ht="75" x14ac:dyDescent="0.25">
      <c r="A5" s="278" t="s">
        <v>149</v>
      </c>
      <c r="C5" s="333" t="s">
        <v>157</v>
      </c>
      <c r="D5" s="333" t="s">
        <v>158</v>
      </c>
      <c r="E5" s="280" t="s">
        <v>150</v>
      </c>
      <c r="F5" s="280" t="s">
        <v>151</v>
      </c>
      <c r="G5" s="280" t="s">
        <v>152</v>
      </c>
      <c r="H5" s="280" t="s">
        <v>153</v>
      </c>
    </row>
    <row r="6" spans="1:8" x14ac:dyDescent="0.25">
      <c r="A6" s="281">
        <v>1</v>
      </c>
      <c r="B6" s="366">
        <v>13.5</v>
      </c>
      <c r="C6" s="332">
        <f t="shared" ref="C6:C12" si="0">IF(ISNUMBER(-0.067*LN(B6) + 0.8577)=TRUE,-0.067*LN(B6) + 0.8577,0)</f>
        <v>0.68331979107522633</v>
      </c>
      <c r="D6" s="332">
        <f t="shared" ref="D6:D12" si="1">IF(ISNUMBER(0.82*(($B$2+5)/B6)^-1.03)=TRUE,0.82*(($B$2+5)/B6)^-1.03,0)</f>
        <v>0.3370956562053497</v>
      </c>
      <c r="E6" s="282">
        <f t="shared" ref="E6:E11" si="2">2.94*62*$B$1^1.52</f>
        <v>58776.869982767115</v>
      </c>
      <c r="F6" s="282">
        <f t="shared" ref="F6:F11" si="3">1.01*62*($B$2+5)*SQRT(64.4*$B$3)</f>
        <v>67653.864376061538</v>
      </c>
      <c r="G6" s="282">
        <f>C6*62*B6*SQRT(64.4*($B$1-B6/2))</f>
        <v>28274.717939288526</v>
      </c>
      <c r="H6" s="282">
        <f>D6*62*($B$2+5)*SQRT(64.4*$B$3)</f>
        <v>22580.023570966532</v>
      </c>
    </row>
    <row r="7" spans="1:8" x14ac:dyDescent="0.25">
      <c r="A7" s="281">
        <v>2</v>
      </c>
      <c r="B7" s="320">
        <f>B6</f>
        <v>13.5</v>
      </c>
      <c r="C7" s="332">
        <f t="shared" si="0"/>
        <v>0.68331979107522633</v>
      </c>
      <c r="D7" s="332">
        <f t="shared" si="1"/>
        <v>0.3370956562053497</v>
      </c>
      <c r="E7" s="282">
        <f>2.94*62*$B$1^1.52</f>
        <v>58776.869982767115</v>
      </c>
      <c r="F7" s="282">
        <f t="shared" si="3"/>
        <v>67653.864376061538</v>
      </c>
      <c r="G7" s="282">
        <f t="shared" ref="G7:G12" si="4">C7*62*B7*SQRT(64.4*($B$1-B7/2))</f>
        <v>28274.717939288526</v>
      </c>
      <c r="H7" s="282">
        <f t="shared" ref="H7:H12" si="5">D7*62*($B$2+5)*SQRT(64.4*$B$3)</f>
        <v>22580.023570966532</v>
      </c>
    </row>
    <row r="8" spans="1:8" x14ac:dyDescent="0.25">
      <c r="A8" s="281">
        <v>3</v>
      </c>
      <c r="B8" s="320">
        <f>B6</f>
        <v>13.5</v>
      </c>
      <c r="C8" s="332">
        <f t="shared" si="0"/>
        <v>0.68331979107522633</v>
      </c>
      <c r="D8" s="332">
        <f t="shared" si="1"/>
        <v>0.3370956562053497</v>
      </c>
      <c r="E8" s="282">
        <f t="shared" si="2"/>
        <v>58776.869982767115</v>
      </c>
      <c r="F8" s="282">
        <f t="shared" si="3"/>
        <v>67653.864376061538</v>
      </c>
      <c r="G8" s="282">
        <f t="shared" si="4"/>
        <v>28274.717939288526</v>
      </c>
      <c r="H8" s="282">
        <f t="shared" si="5"/>
        <v>22580.023570966532</v>
      </c>
    </row>
    <row r="9" spans="1:8" x14ac:dyDescent="0.25">
      <c r="A9" s="281">
        <v>4</v>
      </c>
      <c r="B9" s="320">
        <f>B6</f>
        <v>13.5</v>
      </c>
      <c r="C9" s="332">
        <f t="shared" si="0"/>
        <v>0.68331979107522633</v>
      </c>
      <c r="D9" s="332">
        <f t="shared" si="1"/>
        <v>0.3370956562053497</v>
      </c>
      <c r="E9" s="282">
        <f t="shared" si="2"/>
        <v>58776.869982767115</v>
      </c>
      <c r="F9" s="282">
        <f t="shared" si="3"/>
        <v>67653.864376061538</v>
      </c>
      <c r="G9" s="282">
        <f t="shared" si="4"/>
        <v>28274.717939288526</v>
      </c>
      <c r="H9" s="282">
        <f t="shared" si="5"/>
        <v>22580.023570966532</v>
      </c>
    </row>
    <row r="10" spans="1:8" x14ac:dyDescent="0.25">
      <c r="A10" s="281">
        <v>5</v>
      </c>
      <c r="B10" s="320">
        <f>B6</f>
        <v>13.5</v>
      </c>
      <c r="C10" s="332">
        <f t="shared" si="0"/>
        <v>0.68331979107522633</v>
      </c>
      <c r="D10" s="332">
        <f t="shared" si="1"/>
        <v>0.3370956562053497</v>
      </c>
      <c r="E10" s="282">
        <f t="shared" si="2"/>
        <v>58776.869982767115</v>
      </c>
      <c r="F10" s="282">
        <f t="shared" si="3"/>
        <v>67653.864376061538</v>
      </c>
      <c r="G10" s="282">
        <f t="shared" si="4"/>
        <v>28274.717939288526</v>
      </c>
      <c r="H10" s="282">
        <f t="shared" si="5"/>
        <v>22580.023570966532</v>
      </c>
    </row>
    <row r="11" spans="1:8" x14ac:dyDescent="0.25">
      <c r="A11" s="281">
        <v>6</v>
      </c>
      <c r="B11" s="320">
        <f>B6</f>
        <v>13.5</v>
      </c>
      <c r="C11" s="332">
        <f t="shared" si="0"/>
        <v>0.68331979107522633</v>
      </c>
      <c r="D11" s="332">
        <f t="shared" si="1"/>
        <v>0.3370956562053497</v>
      </c>
      <c r="E11" s="282">
        <f t="shared" si="2"/>
        <v>58776.869982767115</v>
      </c>
      <c r="F11" s="282">
        <f t="shared" si="3"/>
        <v>67653.864376061538</v>
      </c>
      <c r="G11" s="282">
        <f t="shared" si="4"/>
        <v>28274.717939288526</v>
      </c>
      <c r="H11" s="282">
        <f t="shared" si="5"/>
        <v>22580.023570966532</v>
      </c>
    </row>
    <row r="12" spans="1:8" x14ac:dyDescent="0.25">
      <c r="C12" s="279">
        <f t="shared" si="0"/>
        <v>0</v>
      </c>
      <c r="D12" s="279">
        <f t="shared" si="1"/>
        <v>0</v>
      </c>
      <c r="E12" s="283"/>
      <c r="F12" s="283"/>
      <c r="G12" s="283">
        <f t="shared" si="4"/>
        <v>0</v>
      </c>
      <c r="H12" s="283">
        <f t="shared" si="5"/>
        <v>0</v>
      </c>
    </row>
    <row r="13" spans="1:8" x14ac:dyDescent="0.25">
      <c r="A13" s="279" t="s">
        <v>154</v>
      </c>
      <c r="E13" s="282">
        <f>SUM(E6:E11)</f>
        <v>352661.21989660268</v>
      </c>
      <c r="F13" s="282">
        <f>SUM(F6:F11)</f>
        <v>405923.18625636923</v>
      </c>
      <c r="G13" s="282">
        <f>SUM(G6:G12)</f>
        <v>169648.30763573115</v>
      </c>
      <c r="H13" s="282">
        <f>SUM(H6:H11)</f>
        <v>135480.1414257992</v>
      </c>
    </row>
    <row r="15" spans="1:8" x14ac:dyDescent="0.25">
      <c r="A15" s="499" t="s">
        <v>155</v>
      </c>
      <c r="B15" s="499"/>
      <c r="C15" s="331"/>
      <c r="D15" s="331"/>
      <c r="G15" s="284" t="s">
        <v>156</v>
      </c>
    </row>
    <row r="16" spans="1:8" x14ac:dyDescent="0.25">
      <c r="G16" s="285" t="str">
        <f>IF(G17="CONTROLLED",IF((B1/B6)&gt;30.365*EXP(-4.886*(B2+5)/B1),"SUBMERGED","FREE"), IF(((B2+5)/B1)&gt;0.625,"SUBMERGED","FREE"))</f>
        <v>SUBMERGED</v>
      </c>
      <c r="H16" s="286"/>
    </row>
    <row r="17" spans="1:7" x14ac:dyDescent="0.25">
      <c r="G17" s="287" t="str">
        <f>IF((B6-5)&lt;B1,"CONTROLLED","UNCONTROLLED")</f>
        <v>CONTROLLED</v>
      </c>
    </row>
    <row r="18" spans="1:7" x14ac:dyDescent="0.25">
      <c r="A18" s="494" t="s">
        <v>182</v>
      </c>
      <c r="B18" s="495"/>
      <c r="C18" s="495"/>
      <c r="D18" s="496"/>
    </row>
    <row r="19" spans="1:7" x14ac:dyDescent="0.25">
      <c r="A19" s="350"/>
      <c r="B19" s="351"/>
      <c r="C19" s="352"/>
      <c r="D19" s="353"/>
    </row>
    <row r="20" spans="1:7" x14ac:dyDescent="0.25">
      <c r="A20" s="354" t="s">
        <v>173</v>
      </c>
      <c r="B20" s="365">
        <v>12.8</v>
      </c>
      <c r="C20" s="356" t="s">
        <v>176</v>
      </c>
      <c r="D20" s="357">
        <v>15</v>
      </c>
    </row>
    <row r="21" spans="1:7" x14ac:dyDescent="0.25">
      <c r="A21" s="354" t="s">
        <v>174</v>
      </c>
      <c r="B21" s="365">
        <v>20.6</v>
      </c>
      <c r="C21" s="356" t="s">
        <v>177</v>
      </c>
      <c r="D21" s="358">
        <f>B21-0.67*(D20-B20)</f>
        <v>19.126000000000001</v>
      </c>
    </row>
    <row r="22" spans="1:7" x14ac:dyDescent="0.25">
      <c r="A22" s="354" t="s">
        <v>179</v>
      </c>
      <c r="B22" s="365">
        <v>251</v>
      </c>
      <c r="C22" s="356" t="s">
        <v>178</v>
      </c>
      <c r="D22" s="359">
        <f>ROUND(VLOOKUP(D21,'Simmesport Rating'!A1:B4451,2)/1000,0)</f>
        <v>235</v>
      </c>
    </row>
    <row r="23" spans="1:7" x14ac:dyDescent="0.25">
      <c r="A23" s="360" t="s">
        <v>175</v>
      </c>
      <c r="B23" s="361">
        <v>29</v>
      </c>
      <c r="C23" s="362" t="s">
        <v>180</v>
      </c>
      <c r="D23" s="363">
        <f>B23-(B22-D22)</f>
        <v>13</v>
      </c>
    </row>
    <row r="25" spans="1:7" x14ac:dyDescent="0.25">
      <c r="A25" s="494" t="s">
        <v>181</v>
      </c>
      <c r="B25" s="495"/>
      <c r="C25" s="495"/>
      <c r="D25" s="496"/>
    </row>
    <row r="26" spans="1:7" x14ac:dyDescent="0.25">
      <c r="A26" s="350" t="s">
        <v>172</v>
      </c>
      <c r="B26" s="351">
        <f ca="1">TODAY()</f>
        <v>43770</v>
      </c>
      <c r="C26" s="352"/>
      <c r="D26" s="353"/>
    </row>
    <row r="27" spans="1:7" x14ac:dyDescent="0.25">
      <c r="A27" s="354" t="s">
        <v>173</v>
      </c>
      <c r="B27" s="355">
        <f ca="1">INDEX(ORC!I12:I486,MATCH(B26,ORC!Z12:Z486,0))</f>
        <v>16.299999999999997</v>
      </c>
      <c r="C27" s="356" t="s">
        <v>176</v>
      </c>
      <c r="D27" s="357">
        <v>21</v>
      </c>
    </row>
    <row r="28" spans="1:7" x14ac:dyDescent="0.25">
      <c r="A28" s="354" t="s">
        <v>174</v>
      </c>
      <c r="B28" s="355">
        <f ca="1">INDEX(FLOW!G13:G498,MATCH(B26,FLOW!Z13:Z498,0))</f>
        <v>23.9</v>
      </c>
      <c r="C28" s="356" t="s">
        <v>177</v>
      </c>
      <c r="D28" s="358">
        <f ca="1">B28-0.67*(D27-B27)</f>
        <v>20.750999999999998</v>
      </c>
    </row>
    <row r="29" spans="1:7" x14ac:dyDescent="0.25">
      <c r="A29" s="354" t="s">
        <v>179</v>
      </c>
      <c r="B29" s="355">
        <f ca="1">INDEX(FLOW!H13:H498,MATCH(B26,FLOW!Z13:Z498,0))</f>
        <v>290</v>
      </c>
      <c r="C29" s="356" t="s">
        <v>178</v>
      </c>
      <c r="D29" s="359">
        <f ca="1">ROUND(VLOOKUP(D28,'Simmesport Rating'!A8:B4458,2)/1000,0)</f>
        <v>253</v>
      </c>
    </row>
    <row r="30" spans="1:7" x14ac:dyDescent="0.25">
      <c r="A30" s="360" t="s">
        <v>175</v>
      </c>
      <c r="B30" s="361">
        <v>22</v>
      </c>
      <c r="C30" s="362" t="s">
        <v>180</v>
      </c>
      <c r="D30" s="363">
        <f ca="1">B30-(B29-D29)</f>
        <v>-15</v>
      </c>
    </row>
    <row r="40" spans="1:2" x14ac:dyDescent="0.25">
      <c r="A40" s="279" t="s">
        <v>159</v>
      </c>
    </row>
    <row r="41" spans="1:2" ht="17.25" x14ac:dyDescent="0.25">
      <c r="A41" s="279" t="s">
        <v>160</v>
      </c>
    </row>
    <row r="43" spans="1:2" x14ac:dyDescent="0.25">
      <c r="A43" s="279" t="s">
        <v>161</v>
      </c>
    </row>
    <row r="44" spans="1:2" x14ac:dyDescent="0.25">
      <c r="A44" s="279">
        <v>0.625</v>
      </c>
    </row>
    <row r="46" spans="1:2" x14ac:dyDescent="0.25">
      <c r="A46" s="279">
        <f>(B2+5)/B1</f>
        <v>0.71588366890380306</v>
      </c>
      <c r="B46" s="279">
        <f>B1/B6</f>
        <v>3.3111111111111113</v>
      </c>
    </row>
    <row r="48" spans="1:2" x14ac:dyDescent="0.25">
      <c r="A48" s="279">
        <v>0</v>
      </c>
      <c r="B48" s="279">
        <f>30.365*EXP(-4.886*A48)</f>
        <v>30.364999999999998</v>
      </c>
    </row>
    <row r="49" spans="1:2" x14ac:dyDescent="0.25">
      <c r="A49" s="279">
        <v>0.1</v>
      </c>
      <c r="B49" s="279">
        <f t="shared" ref="B49:B57" si="6">30.365*EXP(-4.886*A49)</f>
        <v>18.628462058915893</v>
      </c>
    </row>
    <row r="50" spans="1:2" x14ac:dyDescent="0.25">
      <c r="A50" s="279">
        <v>0.2</v>
      </c>
      <c r="B50" s="279">
        <f t="shared" si="6"/>
        <v>11.428275932174179</v>
      </c>
    </row>
    <row r="51" spans="1:2" x14ac:dyDescent="0.25">
      <c r="A51" s="279">
        <v>0.3</v>
      </c>
      <c r="B51" s="279">
        <f t="shared" si="6"/>
        <v>7.0110721093801542</v>
      </c>
    </row>
    <row r="52" spans="1:2" x14ac:dyDescent="0.25">
      <c r="A52" s="279">
        <v>0.4</v>
      </c>
      <c r="B52" s="279">
        <f t="shared" si="6"/>
        <v>4.3011852719220025</v>
      </c>
    </row>
    <row r="53" spans="1:2" x14ac:dyDescent="0.25">
      <c r="A53" s="279">
        <v>0.5</v>
      </c>
      <c r="B53" s="279">
        <f t="shared" si="6"/>
        <v>2.6387112348548287</v>
      </c>
    </row>
    <row r="54" spans="1:2" x14ac:dyDescent="0.25">
      <c r="A54" s="279">
        <v>0.6</v>
      </c>
      <c r="B54" s="279">
        <f t="shared" si="6"/>
        <v>1.6188088958645905</v>
      </c>
    </row>
    <row r="55" spans="1:2" x14ac:dyDescent="0.25">
      <c r="A55" s="279">
        <v>0.7</v>
      </c>
      <c r="B55" s="279">
        <f t="shared" si="6"/>
        <v>0.99311444417088934</v>
      </c>
    </row>
    <row r="56" spans="1:2" x14ac:dyDescent="0.25">
      <c r="A56" s="279">
        <v>0.8</v>
      </c>
      <c r="B56" s="279">
        <f t="shared" si="6"/>
        <v>0.60926048883249651</v>
      </c>
    </row>
    <row r="57" spans="1:2" x14ac:dyDescent="0.25">
      <c r="A57" s="279">
        <v>0.9</v>
      </c>
      <c r="B57" s="279">
        <f t="shared" si="6"/>
        <v>0.37377197102627074</v>
      </c>
    </row>
    <row r="58" spans="1:2" x14ac:dyDescent="0.25">
      <c r="A58" s="279">
        <v>1</v>
      </c>
      <c r="B58" s="279">
        <f>30.365*EXP(-4.886*A58)</f>
        <v>0.22930337496950751</v>
      </c>
    </row>
  </sheetData>
  <mergeCells count="5">
    <mergeCell ref="A25:D25"/>
    <mergeCell ref="E1:H2"/>
    <mergeCell ref="E3:H3"/>
    <mergeCell ref="A15:B15"/>
    <mergeCell ref="A18:D18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4" sqref="F4"/>
    </sheetView>
  </sheetViews>
  <sheetFormatPr defaultColWidth="8.77734375" defaultRowHeight="15" x14ac:dyDescent="0.25"/>
  <cols>
    <col min="1" max="1" width="8.77734375" style="367"/>
    <col min="2" max="4" width="8.77734375" style="279"/>
    <col min="5" max="5" width="11.5546875" style="279" bestFit="1" customWidth="1"/>
    <col min="6" max="6" width="10.77734375" style="279" bestFit="1" customWidth="1"/>
    <col min="7" max="16384" width="8.77734375" style="279"/>
  </cols>
  <sheetData>
    <row r="1" spans="1:9" ht="37.5" x14ac:dyDescent="0.5">
      <c r="B1" s="288"/>
      <c r="C1" s="289" t="s">
        <v>83</v>
      </c>
      <c r="D1" s="290"/>
      <c r="E1" s="291"/>
      <c r="F1" s="291"/>
      <c r="G1" s="292"/>
      <c r="H1" s="293"/>
      <c r="I1" s="293"/>
    </row>
    <row r="2" spans="1:9" ht="16.5" thickBot="1" x14ac:dyDescent="0.3">
      <c r="B2" s="288"/>
      <c r="C2" s="288"/>
      <c r="D2" s="288"/>
      <c r="E2" s="288"/>
      <c r="F2" s="288"/>
      <c r="G2" s="288"/>
      <c r="H2" s="294"/>
      <c r="I2" s="294"/>
    </row>
    <row r="3" spans="1:9" ht="16.5" thickTop="1" x14ac:dyDescent="0.25">
      <c r="B3" s="288"/>
      <c r="C3" s="288"/>
      <c r="D3" s="295"/>
      <c r="E3" s="296"/>
      <c r="F3" s="296"/>
      <c r="G3" s="297"/>
      <c r="H3" s="294"/>
      <c r="I3" s="294"/>
    </row>
    <row r="4" spans="1:9" ht="15.75" x14ac:dyDescent="0.25">
      <c r="B4" s="288"/>
      <c r="C4" s="288"/>
      <c r="D4" s="297"/>
      <c r="E4" s="294" t="s">
        <v>131</v>
      </c>
      <c r="F4" s="298">
        <v>39.299999999999997</v>
      </c>
      <c r="G4" s="299"/>
      <c r="H4" s="294"/>
      <c r="I4" s="294"/>
    </row>
    <row r="5" spans="1:9" ht="15.75" x14ac:dyDescent="0.25">
      <c r="B5" s="288"/>
      <c r="C5" s="288"/>
      <c r="D5" s="297"/>
      <c r="E5" s="294" t="s">
        <v>132</v>
      </c>
      <c r="F5" s="298">
        <v>22.4</v>
      </c>
      <c r="G5" s="299"/>
      <c r="H5" s="300">
        <f>(F5+5)</f>
        <v>27.4</v>
      </c>
      <c r="I5" s="294"/>
    </row>
    <row r="6" spans="1:9" ht="15.75" x14ac:dyDescent="0.25">
      <c r="B6" s="288"/>
      <c r="C6" s="288"/>
      <c r="D6" s="297"/>
      <c r="E6" s="294" t="s">
        <v>162</v>
      </c>
      <c r="F6" s="300">
        <f>(F4-F5)</f>
        <v>16.899999999999999</v>
      </c>
      <c r="G6" s="299"/>
      <c r="H6" s="300">
        <f>(F5-10)</f>
        <v>12.399999999999999</v>
      </c>
      <c r="I6" s="294"/>
    </row>
    <row r="7" spans="1:9" ht="15.75" x14ac:dyDescent="0.25">
      <c r="B7" s="288"/>
      <c r="C7" s="288"/>
      <c r="D7" s="299"/>
      <c r="E7" s="294" t="s">
        <v>17</v>
      </c>
      <c r="F7" s="301">
        <f>(F23/1000)</f>
        <v>30.759223441604622</v>
      </c>
      <c r="G7" s="299"/>
      <c r="H7" s="294"/>
      <c r="I7" s="294"/>
    </row>
    <row r="8" spans="1:9" ht="15.75" x14ac:dyDescent="0.25">
      <c r="B8" s="288"/>
      <c r="C8" s="288"/>
      <c r="D8" s="299"/>
      <c r="E8" s="294"/>
      <c r="F8" s="294"/>
      <c r="G8" s="299"/>
      <c r="H8" s="294"/>
      <c r="I8" s="294"/>
    </row>
    <row r="9" spans="1:9" ht="15.75" x14ac:dyDescent="0.25">
      <c r="B9" s="294" t="s">
        <v>163</v>
      </c>
      <c r="C9" s="294" t="s">
        <v>164</v>
      </c>
      <c r="D9" s="299" t="s">
        <v>165</v>
      </c>
      <c r="E9" s="294" t="s">
        <v>166</v>
      </c>
      <c r="F9" s="294" t="s">
        <v>17</v>
      </c>
      <c r="G9" s="299"/>
      <c r="H9" s="294"/>
      <c r="I9" s="294"/>
    </row>
    <row r="10" spans="1:9" ht="15.75" x14ac:dyDescent="0.25">
      <c r="B10" s="294"/>
      <c r="C10" s="294"/>
      <c r="D10" s="299"/>
      <c r="E10" s="294"/>
      <c r="F10" s="294"/>
      <c r="G10" s="299"/>
      <c r="H10" s="294"/>
      <c r="I10" s="294"/>
    </row>
    <row r="11" spans="1:9" ht="15.75" x14ac:dyDescent="0.25">
      <c r="B11" s="300">
        <v>0</v>
      </c>
      <c r="C11" s="300">
        <v>0</v>
      </c>
      <c r="D11" s="299">
        <v>1</v>
      </c>
      <c r="E11" s="298">
        <v>0</v>
      </c>
      <c r="F11" s="301">
        <f>SQRT(F6*64.4)*(F5-10)*44*(I11)</f>
        <v>0</v>
      </c>
      <c r="G11" s="299"/>
      <c r="H11" s="302">
        <f>IF(E11&lt;&gt;0, (H$6/E11),0)</f>
        <v>0</v>
      </c>
      <c r="I11" s="302">
        <f>IF(H11&lt;&gt;0,(H11)^-1.14*0.9,0)</f>
        <v>0</v>
      </c>
    </row>
    <row r="12" spans="1:9" ht="15.75" x14ac:dyDescent="0.25">
      <c r="A12" s="367">
        <v>2</v>
      </c>
      <c r="B12" s="300">
        <v>4.2</v>
      </c>
      <c r="C12" s="300">
        <v>4.2</v>
      </c>
      <c r="D12" s="299">
        <v>2</v>
      </c>
      <c r="E12" s="298">
        <v>0</v>
      </c>
      <c r="F12" s="301">
        <f>SQRT(F6*64.4)*(F5-10)*44*(I12)</f>
        <v>0</v>
      </c>
      <c r="G12" s="299"/>
      <c r="H12" s="302">
        <f>IF(E12&lt;&gt;0, (H$6/E12),0)</f>
        <v>0</v>
      </c>
      <c r="I12" s="302">
        <f t="shared" ref="I12:I21" si="0">IF(H12&lt;&gt;0,(H12)^-1.14*0.9,0)</f>
        <v>0</v>
      </c>
    </row>
    <row r="13" spans="1:9" ht="15.75" x14ac:dyDescent="0.25">
      <c r="A13" s="367">
        <v>3</v>
      </c>
      <c r="B13" s="300">
        <v>7.36</v>
      </c>
      <c r="C13" s="300">
        <v>7.36</v>
      </c>
      <c r="D13" s="299">
        <v>3</v>
      </c>
      <c r="E13" s="298">
        <v>0</v>
      </c>
      <c r="F13" s="301">
        <f>SQRT(F6*64.4)*(F5-10)*44*(I13)</f>
        <v>0</v>
      </c>
      <c r="G13" s="299"/>
      <c r="H13" s="302">
        <f>IF(E13&lt;&gt;0, (H$6/E13),0)</f>
        <v>0</v>
      </c>
      <c r="I13" s="302">
        <f t="shared" si="0"/>
        <v>0</v>
      </c>
    </row>
    <row r="14" spans="1:9" ht="15.75" x14ac:dyDescent="0.25">
      <c r="A14" s="367">
        <v>4</v>
      </c>
      <c r="B14" s="300">
        <v>11.36</v>
      </c>
      <c r="C14" s="300">
        <v>11.36</v>
      </c>
      <c r="D14" s="299">
        <v>4</v>
      </c>
      <c r="E14" s="298">
        <v>0</v>
      </c>
      <c r="F14" s="301">
        <f>SQRT(F6*64.4)*(F5-10)*44*(I14)</f>
        <v>0</v>
      </c>
      <c r="G14" s="299"/>
      <c r="H14" s="302">
        <f>IF(E14&lt;&gt;0, (H$6/E14),0)</f>
        <v>0</v>
      </c>
      <c r="I14" s="302">
        <f t="shared" si="0"/>
        <v>0</v>
      </c>
    </row>
    <row r="15" spans="1:9" ht="15.75" x14ac:dyDescent="0.25">
      <c r="A15" s="367">
        <v>5</v>
      </c>
      <c r="B15" s="300">
        <v>14.65</v>
      </c>
      <c r="C15" s="300">
        <v>14.65</v>
      </c>
      <c r="D15" s="299">
        <v>5</v>
      </c>
      <c r="E15" s="298">
        <v>7.36</v>
      </c>
      <c r="F15" s="301">
        <f>SQRT(F6*64.4)*(F5+5)*44*(I15)</f>
        <v>7602.2672070261297</v>
      </c>
      <c r="G15" s="299"/>
      <c r="H15" s="302">
        <f>IF(E15&lt;&gt;0, (H$5/E15),0)</f>
        <v>3.7228260869565215</v>
      </c>
      <c r="I15" s="302">
        <f>IF(H15&lt;&gt;0,(H15)^-1.04*0.75,0)</f>
        <v>0.1911408904875822</v>
      </c>
    </row>
    <row r="16" spans="1:9" ht="15.75" x14ac:dyDescent="0.25">
      <c r="A16" s="367">
        <v>6</v>
      </c>
      <c r="B16" s="300">
        <v>19.28</v>
      </c>
      <c r="C16" s="300">
        <v>19.28</v>
      </c>
      <c r="D16" s="299">
        <v>6</v>
      </c>
      <c r="E16" s="298">
        <v>14.65</v>
      </c>
      <c r="F16" s="301">
        <f>SQRT(F6*64.4)*(F5+5)*44*(I16)</f>
        <v>15554.689027552366</v>
      </c>
      <c r="G16" s="299"/>
      <c r="H16" s="302">
        <f>IF(E16&lt;&gt;0, (H$5/E16),0)</f>
        <v>1.8703071672354947</v>
      </c>
      <c r="I16" s="302">
        <f>IF(H16&lt;&gt;0,(H16)^-1.04*0.75,0)</f>
        <v>0.39108558421045303</v>
      </c>
    </row>
    <row r="17" spans="1:9" ht="15.75" x14ac:dyDescent="0.25">
      <c r="A17" s="367">
        <v>7</v>
      </c>
      <c r="B17" s="300">
        <v>24.86</v>
      </c>
      <c r="C17" s="300">
        <v>24.86</v>
      </c>
      <c r="D17" s="299">
        <v>7</v>
      </c>
      <c r="E17" s="298">
        <v>7.36</v>
      </c>
      <c r="F17" s="301">
        <f>SQRT(F6*64.4)*(F5+5)*44*(I17)</f>
        <v>7602.2672070261297</v>
      </c>
      <c r="G17" s="299"/>
      <c r="H17" s="302">
        <f>IF(E17&lt;&gt;0, (H$5/E17),0)</f>
        <v>3.7228260869565215</v>
      </c>
      <c r="I17" s="302">
        <f>IF(H17&lt;&gt;0,(H17)^-1.04*0.75,0)</f>
        <v>0.1911408904875822</v>
      </c>
    </row>
    <row r="18" spans="1:9" ht="15.75" x14ac:dyDescent="0.25">
      <c r="A18" s="367">
        <v>8</v>
      </c>
      <c r="B18" s="300">
        <v>28.96</v>
      </c>
      <c r="C18" s="300">
        <v>28.96</v>
      </c>
      <c r="D18" s="299">
        <v>8</v>
      </c>
      <c r="E18" s="298">
        <v>0</v>
      </c>
      <c r="F18" s="301">
        <f>SQRT(F6*64.4)*(F5-10)*44*(I18)</f>
        <v>0</v>
      </c>
      <c r="G18" s="299"/>
      <c r="H18" s="302">
        <f>IF(E18&lt;&gt;0, (H$6/E18),0)</f>
        <v>0</v>
      </c>
      <c r="I18" s="302">
        <f>IF(H18&lt;&gt;0,(H18)^-1.14*0.9,0)</f>
        <v>0</v>
      </c>
    </row>
    <row r="19" spans="1:9" ht="15.75" x14ac:dyDescent="0.25">
      <c r="A19" s="367">
        <v>9</v>
      </c>
      <c r="B19" s="300">
        <v>32.69</v>
      </c>
      <c r="C19" s="300">
        <v>32.69</v>
      </c>
      <c r="D19" s="299">
        <v>9</v>
      </c>
      <c r="E19" s="298">
        <v>0</v>
      </c>
      <c r="F19" s="301">
        <f>SQRT(F6*64.4)*(F5-10)*44*(I19)</f>
        <v>0</v>
      </c>
      <c r="G19" s="297"/>
      <c r="H19" s="302">
        <f>IF(E19&lt;&gt;0, (H$6/E19),0)</f>
        <v>0</v>
      </c>
      <c r="I19" s="302">
        <f t="shared" si="0"/>
        <v>0</v>
      </c>
    </row>
    <row r="20" spans="1:9" ht="15.75" x14ac:dyDescent="0.25">
      <c r="A20" s="367">
        <v>10</v>
      </c>
      <c r="B20" s="300">
        <v>36.19</v>
      </c>
      <c r="C20" s="300">
        <v>36.19</v>
      </c>
      <c r="D20" s="299">
        <v>10</v>
      </c>
      <c r="E20" s="298">
        <v>0</v>
      </c>
      <c r="F20" s="301">
        <f>SQRT(F6*64.4)*(F5-10)*44*(I20)</f>
        <v>0</v>
      </c>
      <c r="G20" s="297"/>
      <c r="H20" s="302">
        <f>IF(E20&lt;&gt;0, (H$6/E20),0)</f>
        <v>0</v>
      </c>
      <c r="I20" s="302">
        <f t="shared" si="0"/>
        <v>0</v>
      </c>
    </row>
    <row r="21" spans="1:9" ht="15.75" x14ac:dyDescent="0.25">
      <c r="A21" s="367">
        <v>11</v>
      </c>
      <c r="B21" s="300">
        <v>43.53</v>
      </c>
      <c r="C21" s="300">
        <v>43.53</v>
      </c>
      <c r="D21" s="299">
        <v>11</v>
      </c>
      <c r="E21" s="298">
        <v>0</v>
      </c>
      <c r="F21" s="301">
        <f>SQRT(F6*64.4)*(F5-10)*44*(I21)</f>
        <v>0</v>
      </c>
      <c r="G21" s="297"/>
      <c r="H21" s="302">
        <f>IF(E21&lt;&gt;0, (H$6/E21),0)</f>
        <v>0</v>
      </c>
      <c r="I21" s="302">
        <f t="shared" si="0"/>
        <v>0</v>
      </c>
    </row>
    <row r="22" spans="1:9" ht="15.75" x14ac:dyDescent="0.25">
      <c r="A22" s="367">
        <v>12</v>
      </c>
      <c r="B22" s="300">
        <v>47.15</v>
      </c>
      <c r="C22" s="300">
        <v>47.15</v>
      </c>
      <c r="D22" s="297"/>
      <c r="E22" s="294"/>
      <c r="F22" s="303"/>
      <c r="G22" s="297"/>
      <c r="H22" s="294"/>
      <c r="I22" s="294"/>
    </row>
    <row r="23" spans="1:9" ht="15.75" x14ac:dyDescent="0.25">
      <c r="A23" s="367">
        <v>13</v>
      </c>
      <c r="B23" s="300">
        <v>50.86</v>
      </c>
      <c r="C23" s="300">
        <v>50.86</v>
      </c>
      <c r="D23" s="297"/>
      <c r="E23" s="288"/>
      <c r="F23" s="301">
        <f>SUM(F11:F21)</f>
        <v>30759.223441604623</v>
      </c>
      <c r="G23" s="297"/>
      <c r="H23" s="294"/>
      <c r="I23" s="294"/>
    </row>
    <row r="24" spans="1:9" ht="16.5" thickBot="1" x14ac:dyDescent="0.3">
      <c r="A24" s="367">
        <v>14</v>
      </c>
      <c r="B24" s="300">
        <v>54.57</v>
      </c>
      <c r="C24" s="300">
        <v>54.57</v>
      </c>
      <c r="D24" s="297"/>
      <c r="E24" s="288"/>
      <c r="F24" s="288"/>
      <c r="G24" s="297"/>
      <c r="H24" s="294"/>
      <c r="I24" s="294"/>
    </row>
    <row r="25" spans="1:9" ht="16.5" thickTop="1" x14ac:dyDescent="0.25">
      <c r="A25" s="367">
        <v>15</v>
      </c>
      <c r="B25" s="300">
        <v>58.19</v>
      </c>
      <c r="C25" s="300">
        <v>62.44</v>
      </c>
      <c r="D25" s="296"/>
      <c r="E25" s="296"/>
      <c r="F25" s="296"/>
      <c r="G25" s="288"/>
      <c r="H25" s="294"/>
      <c r="I25" s="294"/>
    </row>
    <row r="26" spans="1:9" ht="25.5" x14ac:dyDescent="0.35">
      <c r="B26" s="300"/>
      <c r="C26" s="300">
        <v>66.069999999999993</v>
      </c>
      <c r="D26" s="288"/>
      <c r="E26" s="500" t="s">
        <v>184</v>
      </c>
      <c r="F26" s="500"/>
      <c r="G26" s="500"/>
      <c r="H26" s="500"/>
      <c r="I26" s="500"/>
    </row>
    <row r="27" spans="1:9" ht="25.5" x14ac:dyDescent="0.35">
      <c r="B27" s="300"/>
      <c r="C27" s="300">
        <v>69.650000000000006</v>
      </c>
      <c r="D27" s="288"/>
      <c r="E27" s="500" t="s">
        <v>183</v>
      </c>
      <c r="F27" s="500"/>
      <c r="G27" s="500"/>
      <c r="H27" s="500"/>
      <c r="I27" s="500"/>
    </row>
    <row r="28" spans="1:9" ht="15.75" x14ac:dyDescent="0.25">
      <c r="B28" s="300"/>
      <c r="C28" s="300">
        <v>73.27</v>
      </c>
      <c r="D28" s="288"/>
      <c r="E28" s="294"/>
      <c r="F28" s="294"/>
      <c r="G28" s="294"/>
      <c r="H28" s="294"/>
      <c r="I28" s="294"/>
    </row>
  </sheetData>
  <mergeCells count="2">
    <mergeCell ref="E27:I27"/>
    <mergeCell ref="E26:I2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topLeftCell="A347" workbookViewId="0">
      <selection activeCell="B371" sqref="B371"/>
    </sheetView>
  </sheetViews>
  <sheetFormatPr defaultColWidth="8.77734375" defaultRowHeight="15" x14ac:dyDescent="0.2"/>
  <cols>
    <col min="1" max="2" width="8.77734375" style="325"/>
    <col min="3" max="16384" width="8.77734375" style="324"/>
  </cols>
  <sheetData>
    <row r="1" spans="1:2" x14ac:dyDescent="0.2">
      <c r="A1" s="327" t="s">
        <v>14</v>
      </c>
      <c r="B1" s="327" t="s">
        <v>170</v>
      </c>
    </row>
    <row r="2" spans="1:2" x14ac:dyDescent="0.2">
      <c r="A2" s="326">
        <v>10</v>
      </c>
      <c r="B2" s="326">
        <v>64</v>
      </c>
    </row>
    <row r="3" spans="1:2" x14ac:dyDescent="0.2">
      <c r="A3" s="326">
        <v>10.1</v>
      </c>
      <c r="B3" s="326">
        <v>63.5</v>
      </c>
    </row>
    <row r="4" spans="1:2" x14ac:dyDescent="0.2">
      <c r="A4" s="326">
        <v>10.199999999999999</v>
      </c>
      <c r="B4" s="326">
        <v>63.1</v>
      </c>
    </row>
    <row r="5" spans="1:2" x14ac:dyDescent="0.2">
      <c r="A5" s="326">
        <v>10.3</v>
      </c>
      <c r="B5" s="326">
        <v>62.6</v>
      </c>
    </row>
    <row r="6" spans="1:2" x14ac:dyDescent="0.2">
      <c r="A6" s="326">
        <v>10.4</v>
      </c>
      <c r="B6" s="326">
        <v>62.1</v>
      </c>
    </row>
    <row r="7" spans="1:2" x14ac:dyDescent="0.2">
      <c r="A7" s="326">
        <v>10.5</v>
      </c>
      <c r="B7" s="326">
        <v>61.7</v>
      </c>
    </row>
    <row r="8" spans="1:2" x14ac:dyDescent="0.2">
      <c r="A8" s="326">
        <v>10.6</v>
      </c>
      <c r="B8" s="326">
        <v>61.2</v>
      </c>
    </row>
    <row r="9" spans="1:2" x14ac:dyDescent="0.2">
      <c r="A9" s="326">
        <v>10.7</v>
      </c>
      <c r="B9" s="326">
        <v>60.7</v>
      </c>
    </row>
    <row r="10" spans="1:2" x14ac:dyDescent="0.2">
      <c r="A10" s="326">
        <v>10.8</v>
      </c>
      <c r="B10" s="326">
        <v>60.2</v>
      </c>
    </row>
    <row r="11" spans="1:2" x14ac:dyDescent="0.2">
      <c r="A11" s="326">
        <v>10.9</v>
      </c>
      <c r="B11" s="326">
        <v>59.8</v>
      </c>
    </row>
    <row r="12" spans="1:2" x14ac:dyDescent="0.2">
      <c r="A12" s="326">
        <v>11</v>
      </c>
      <c r="B12" s="326">
        <v>59.3</v>
      </c>
    </row>
    <row r="13" spans="1:2" x14ac:dyDescent="0.2">
      <c r="A13" s="326">
        <v>11.1</v>
      </c>
      <c r="B13" s="326">
        <v>59</v>
      </c>
    </row>
    <row r="14" spans="1:2" x14ac:dyDescent="0.2">
      <c r="A14" s="326">
        <v>11.2</v>
      </c>
      <c r="B14" s="326">
        <v>58.7</v>
      </c>
    </row>
    <row r="15" spans="1:2" x14ac:dyDescent="0.2">
      <c r="A15" s="326">
        <v>11.3</v>
      </c>
      <c r="B15" s="326">
        <v>58.5</v>
      </c>
    </row>
    <row r="16" spans="1:2" x14ac:dyDescent="0.2">
      <c r="A16" s="326">
        <v>11.4</v>
      </c>
      <c r="B16" s="326">
        <v>58.2</v>
      </c>
    </row>
    <row r="17" spans="1:2" x14ac:dyDescent="0.2">
      <c r="A17" s="326">
        <v>11.5</v>
      </c>
      <c r="B17" s="326">
        <v>57.9</v>
      </c>
    </row>
    <row r="18" spans="1:2" x14ac:dyDescent="0.2">
      <c r="A18" s="326">
        <v>11.6</v>
      </c>
      <c r="B18" s="326">
        <v>57.6</v>
      </c>
    </row>
    <row r="19" spans="1:2" x14ac:dyDescent="0.2">
      <c r="A19" s="326">
        <v>11.7</v>
      </c>
      <c r="B19" s="326">
        <v>57.3</v>
      </c>
    </row>
    <row r="20" spans="1:2" x14ac:dyDescent="0.2">
      <c r="A20" s="326">
        <v>11.8</v>
      </c>
      <c r="B20" s="326">
        <v>57.1</v>
      </c>
    </row>
    <row r="21" spans="1:2" x14ac:dyDescent="0.2">
      <c r="A21" s="326">
        <v>11.9</v>
      </c>
      <c r="B21" s="326">
        <v>56.8</v>
      </c>
    </row>
    <row r="22" spans="1:2" x14ac:dyDescent="0.2">
      <c r="A22" s="326">
        <v>12</v>
      </c>
      <c r="B22" s="326">
        <v>56.5</v>
      </c>
    </row>
    <row r="23" spans="1:2" x14ac:dyDescent="0.2">
      <c r="A23" s="326">
        <v>12.1</v>
      </c>
      <c r="B23" s="326">
        <v>56.3</v>
      </c>
    </row>
    <row r="24" spans="1:2" x14ac:dyDescent="0.2">
      <c r="A24" s="326">
        <v>12.2</v>
      </c>
      <c r="B24" s="326">
        <v>56.1</v>
      </c>
    </row>
    <row r="25" spans="1:2" x14ac:dyDescent="0.2">
      <c r="A25" s="326">
        <v>12.3</v>
      </c>
      <c r="B25" s="326">
        <v>55.9</v>
      </c>
    </row>
    <row r="26" spans="1:2" x14ac:dyDescent="0.2">
      <c r="A26" s="326">
        <v>12.4</v>
      </c>
      <c r="B26" s="326">
        <v>55.7</v>
      </c>
    </row>
    <row r="27" spans="1:2" x14ac:dyDescent="0.2">
      <c r="A27" s="326">
        <v>12.5</v>
      </c>
      <c r="B27" s="326">
        <v>55.5</v>
      </c>
    </row>
    <row r="28" spans="1:2" x14ac:dyDescent="0.2">
      <c r="A28" s="326">
        <v>12.6</v>
      </c>
      <c r="B28" s="326">
        <v>55.2</v>
      </c>
    </row>
    <row r="29" spans="1:2" x14ac:dyDescent="0.2">
      <c r="A29" s="326">
        <v>12.7</v>
      </c>
      <c r="B29" s="326">
        <v>55</v>
      </c>
    </row>
    <row r="30" spans="1:2" x14ac:dyDescent="0.2">
      <c r="A30" s="326">
        <v>12.8</v>
      </c>
      <c r="B30" s="326">
        <v>54.8</v>
      </c>
    </row>
    <row r="31" spans="1:2" x14ac:dyDescent="0.2">
      <c r="A31" s="326">
        <v>12.9</v>
      </c>
      <c r="B31" s="326">
        <v>54.6</v>
      </c>
    </row>
    <row r="32" spans="1:2" x14ac:dyDescent="0.2">
      <c r="A32" s="326">
        <v>13</v>
      </c>
      <c r="B32" s="326">
        <v>54.4</v>
      </c>
    </row>
    <row r="33" spans="1:2" x14ac:dyDescent="0.2">
      <c r="A33" s="326">
        <v>13.1</v>
      </c>
      <c r="B33" s="326">
        <v>54.2</v>
      </c>
    </row>
    <row r="34" spans="1:2" x14ac:dyDescent="0.2">
      <c r="A34" s="326">
        <v>13.2</v>
      </c>
      <c r="B34" s="326">
        <v>54.1</v>
      </c>
    </row>
    <row r="35" spans="1:2" x14ac:dyDescent="0.2">
      <c r="A35" s="326">
        <v>13.3</v>
      </c>
      <c r="B35" s="326">
        <v>53.9</v>
      </c>
    </row>
    <row r="36" spans="1:2" x14ac:dyDescent="0.2">
      <c r="A36" s="326">
        <v>13.4</v>
      </c>
      <c r="B36" s="326">
        <v>53.7</v>
      </c>
    </row>
    <row r="37" spans="1:2" x14ac:dyDescent="0.2">
      <c r="A37" s="326">
        <v>13.5</v>
      </c>
      <c r="B37" s="326">
        <v>53.6</v>
      </c>
    </row>
    <row r="38" spans="1:2" x14ac:dyDescent="0.2">
      <c r="A38" s="326">
        <v>13.6</v>
      </c>
      <c r="B38" s="326">
        <v>53.4</v>
      </c>
    </row>
    <row r="39" spans="1:2" x14ac:dyDescent="0.2">
      <c r="A39" s="326">
        <v>13.7</v>
      </c>
      <c r="B39" s="326">
        <v>53.2</v>
      </c>
    </row>
    <row r="40" spans="1:2" x14ac:dyDescent="0.2">
      <c r="A40" s="326">
        <v>13.8</v>
      </c>
      <c r="B40" s="326">
        <v>53</v>
      </c>
    </row>
    <row r="41" spans="1:2" x14ac:dyDescent="0.2">
      <c r="A41" s="326">
        <v>13.9</v>
      </c>
      <c r="B41" s="326">
        <v>52.9</v>
      </c>
    </row>
    <row r="42" spans="1:2" x14ac:dyDescent="0.2">
      <c r="A42" s="326">
        <v>14</v>
      </c>
      <c r="B42" s="326">
        <v>52.7</v>
      </c>
    </row>
    <row r="43" spans="1:2" x14ac:dyDescent="0.2">
      <c r="A43" s="326">
        <v>14.1</v>
      </c>
      <c r="B43" s="326">
        <v>52.5</v>
      </c>
    </row>
    <row r="44" spans="1:2" x14ac:dyDescent="0.2">
      <c r="A44" s="326">
        <v>14.2</v>
      </c>
      <c r="B44" s="326">
        <v>52.4</v>
      </c>
    </row>
    <row r="45" spans="1:2" x14ac:dyDescent="0.2">
      <c r="A45" s="326">
        <v>14.3</v>
      </c>
      <c r="B45" s="326">
        <v>52.2</v>
      </c>
    </row>
    <row r="46" spans="1:2" x14ac:dyDescent="0.2">
      <c r="A46" s="326">
        <v>14.4</v>
      </c>
      <c r="B46" s="326">
        <v>52</v>
      </c>
    </row>
    <row r="47" spans="1:2" x14ac:dyDescent="0.2">
      <c r="A47" s="326">
        <v>14.5</v>
      </c>
      <c r="B47" s="326">
        <v>51.9</v>
      </c>
    </row>
    <row r="48" spans="1:2" x14ac:dyDescent="0.2">
      <c r="A48" s="326">
        <v>14.6</v>
      </c>
      <c r="B48" s="326">
        <v>51.7</v>
      </c>
    </row>
    <row r="49" spans="1:2" x14ac:dyDescent="0.2">
      <c r="A49" s="326">
        <v>14.7</v>
      </c>
      <c r="B49" s="326">
        <v>51.5</v>
      </c>
    </row>
    <row r="50" spans="1:2" x14ac:dyDescent="0.2">
      <c r="A50" s="326">
        <v>14.8</v>
      </c>
      <c r="B50" s="326">
        <v>51.3</v>
      </c>
    </row>
    <row r="51" spans="1:2" x14ac:dyDescent="0.2">
      <c r="A51" s="326">
        <v>14.9</v>
      </c>
      <c r="B51" s="326">
        <v>51.2</v>
      </c>
    </row>
    <row r="52" spans="1:2" x14ac:dyDescent="0.2">
      <c r="A52" s="326">
        <v>15</v>
      </c>
      <c r="B52" s="326">
        <v>51</v>
      </c>
    </row>
    <row r="53" spans="1:2" x14ac:dyDescent="0.2">
      <c r="A53" s="326">
        <v>15.1</v>
      </c>
      <c r="B53" s="326">
        <v>50.9</v>
      </c>
    </row>
    <row r="54" spans="1:2" x14ac:dyDescent="0.2">
      <c r="A54" s="326">
        <v>15.2</v>
      </c>
      <c r="B54" s="326">
        <v>50.8</v>
      </c>
    </row>
    <row r="55" spans="1:2" x14ac:dyDescent="0.2">
      <c r="A55" s="326">
        <v>15.3</v>
      </c>
      <c r="B55" s="326">
        <v>50.6</v>
      </c>
    </row>
    <row r="56" spans="1:2" x14ac:dyDescent="0.2">
      <c r="A56" s="326">
        <v>15.4</v>
      </c>
      <c r="B56" s="326">
        <v>50.5</v>
      </c>
    </row>
    <row r="57" spans="1:2" x14ac:dyDescent="0.2">
      <c r="A57" s="326">
        <v>15.5</v>
      </c>
      <c r="B57" s="326">
        <v>50.4</v>
      </c>
    </row>
    <row r="58" spans="1:2" x14ac:dyDescent="0.2">
      <c r="A58" s="326">
        <v>15.6</v>
      </c>
      <c r="B58" s="326">
        <v>50.3</v>
      </c>
    </row>
    <row r="59" spans="1:2" x14ac:dyDescent="0.2">
      <c r="A59" s="326">
        <v>15.7</v>
      </c>
      <c r="B59" s="326">
        <v>50.2</v>
      </c>
    </row>
    <row r="60" spans="1:2" x14ac:dyDescent="0.2">
      <c r="A60" s="326">
        <v>15.8</v>
      </c>
      <c r="B60" s="326">
        <v>50</v>
      </c>
    </row>
    <row r="61" spans="1:2" x14ac:dyDescent="0.2">
      <c r="A61" s="326">
        <v>15.9</v>
      </c>
      <c r="B61" s="326">
        <v>49.9</v>
      </c>
    </row>
    <row r="62" spans="1:2" x14ac:dyDescent="0.2">
      <c r="A62" s="326">
        <v>16</v>
      </c>
      <c r="B62" s="326">
        <v>49.8</v>
      </c>
    </row>
    <row r="63" spans="1:2" x14ac:dyDescent="0.2">
      <c r="A63" s="326">
        <v>16.100000000000001</v>
      </c>
      <c r="B63" s="326">
        <v>49.7</v>
      </c>
    </row>
    <row r="64" spans="1:2" x14ac:dyDescent="0.2">
      <c r="A64" s="326">
        <v>16.2</v>
      </c>
      <c r="B64" s="326">
        <v>49.5</v>
      </c>
    </row>
    <row r="65" spans="1:2" x14ac:dyDescent="0.2">
      <c r="A65" s="326">
        <v>16.3</v>
      </c>
      <c r="B65" s="326">
        <v>49.4</v>
      </c>
    </row>
    <row r="66" spans="1:2" x14ac:dyDescent="0.2">
      <c r="A66" s="326">
        <v>16.399999999999999</v>
      </c>
      <c r="B66" s="326">
        <v>49.2</v>
      </c>
    </row>
    <row r="67" spans="1:2" x14ac:dyDescent="0.2">
      <c r="A67" s="326">
        <v>16.5</v>
      </c>
      <c r="B67" s="326">
        <v>49.1</v>
      </c>
    </row>
    <row r="68" spans="1:2" x14ac:dyDescent="0.2">
      <c r="A68" s="326">
        <v>16.600000000000001</v>
      </c>
      <c r="B68" s="326">
        <v>48.9</v>
      </c>
    </row>
    <row r="69" spans="1:2" x14ac:dyDescent="0.2">
      <c r="A69" s="326">
        <v>16.7</v>
      </c>
      <c r="B69" s="326">
        <v>48.8</v>
      </c>
    </row>
    <row r="70" spans="1:2" x14ac:dyDescent="0.2">
      <c r="A70" s="326">
        <v>16.8</v>
      </c>
      <c r="B70" s="326">
        <v>48.6</v>
      </c>
    </row>
    <row r="71" spans="1:2" x14ac:dyDescent="0.2">
      <c r="A71" s="326">
        <v>16.899999999999999</v>
      </c>
      <c r="B71" s="326">
        <v>48.5</v>
      </c>
    </row>
    <row r="72" spans="1:2" x14ac:dyDescent="0.2">
      <c r="A72" s="326">
        <v>17</v>
      </c>
      <c r="B72" s="326">
        <v>48.3</v>
      </c>
    </row>
    <row r="73" spans="1:2" x14ac:dyDescent="0.2">
      <c r="A73" s="326">
        <v>17.100000000000001</v>
      </c>
      <c r="B73" s="326">
        <v>48.2</v>
      </c>
    </row>
    <row r="74" spans="1:2" x14ac:dyDescent="0.2">
      <c r="A74" s="326">
        <v>17.2</v>
      </c>
      <c r="B74" s="326">
        <v>48.1</v>
      </c>
    </row>
    <row r="75" spans="1:2" x14ac:dyDescent="0.2">
      <c r="A75" s="326">
        <v>17.3</v>
      </c>
      <c r="B75" s="326">
        <v>47.9</v>
      </c>
    </row>
    <row r="76" spans="1:2" x14ac:dyDescent="0.2">
      <c r="A76" s="326">
        <v>17.399999999999999</v>
      </c>
      <c r="B76" s="326">
        <v>47.8</v>
      </c>
    </row>
    <row r="77" spans="1:2" x14ac:dyDescent="0.2">
      <c r="A77" s="326">
        <v>17.5</v>
      </c>
      <c r="B77" s="326">
        <v>47.7</v>
      </c>
    </row>
    <row r="78" spans="1:2" x14ac:dyDescent="0.2">
      <c r="A78" s="326">
        <v>17.600000000000001</v>
      </c>
      <c r="B78" s="326">
        <v>47.6</v>
      </c>
    </row>
    <row r="79" spans="1:2" x14ac:dyDescent="0.2">
      <c r="A79" s="326">
        <v>17.7</v>
      </c>
      <c r="B79" s="326">
        <v>47.5</v>
      </c>
    </row>
    <row r="80" spans="1:2" x14ac:dyDescent="0.2">
      <c r="A80" s="326">
        <v>17.8</v>
      </c>
      <c r="B80" s="326">
        <v>47.3</v>
      </c>
    </row>
    <row r="81" spans="1:2" x14ac:dyDescent="0.2">
      <c r="A81" s="326">
        <v>17.899999999999999</v>
      </c>
      <c r="B81" s="326">
        <v>47.2</v>
      </c>
    </row>
    <row r="82" spans="1:2" x14ac:dyDescent="0.2">
      <c r="A82" s="326">
        <v>18</v>
      </c>
      <c r="B82" s="326">
        <v>47.1</v>
      </c>
    </row>
    <row r="83" spans="1:2" x14ac:dyDescent="0.2">
      <c r="A83" s="326">
        <v>18.100000000000001</v>
      </c>
      <c r="B83" s="326">
        <v>47</v>
      </c>
    </row>
    <row r="84" spans="1:2" x14ac:dyDescent="0.2">
      <c r="A84" s="326">
        <v>18.2</v>
      </c>
      <c r="B84" s="326">
        <v>46.9</v>
      </c>
    </row>
    <row r="85" spans="1:2" x14ac:dyDescent="0.2">
      <c r="A85" s="326">
        <v>18.3</v>
      </c>
      <c r="B85" s="326">
        <v>46.8</v>
      </c>
    </row>
    <row r="86" spans="1:2" x14ac:dyDescent="0.2">
      <c r="A86" s="326">
        <v>18.399999999999999</v>
      </c>
      <c r="B86" s="326">
        <v>46.7</v>
      </c>
    </row>
    <row r="87" spans="1:2" x14ac:dyDescent="0.2">
      <c r="A87" s="326">
        <v>18.5</v>
      </c>
      <c r="B87" s="326">
        <v>46.6</v>
      </c>
    </row>
    <row r="88" spans="1:2" x14ac:dyDescent="0.2">
      <c r="A88" s="326">
        <v>18.600000000000001</v>
      </c>
      <c r="B88" s="326">
        <v>46.4</v>
      </c>
    </row>
    <row r="89" spans="1:2" x14ac:dyDescent="0.2">
      <c r="A89" s="326">
        <v>18.7</v>
      </c>
      <c r="B89" s="326">
        <v>46.3</v>
      </c>
    </row>
    <row r="90" spans="1:2" x14ac:dyDescent="0.2">
      <c r="A90" s="326">
        <v>18.8</v>
      </c>
      <c r="B90" s="326">
        <v>46.2</v>
      </c>
    </row>
    <row r="91" spans="1:2" x14ac:dyDescent="0.2">
      <c r="A91" s="326">
        <v>18.899999999999999</v>
      </c>
      <c r="B91" s="326">
        <v>46.1</v>
      </c>
    </row>
    <row r="92" spans="1:2" x14ac:dyDescent="0.2">
      <c r="A92" s="326">
        <v>19</v>
      </c>
      <c r="B92" s="326">
        <v>46</v>
      </c>
    </row>
    <row r="93" spans="1:2" x14ac:dyDescent="0.2">
      <c r="A93" s="326">
        <v>19.100000000000001</v>
      </c>
      <c r="B93" s="326">
        <v>45.9</v>
      </c>
    </row>
    <row r="94" spans="1:2" x14ac:dyDescent="0.2">
      <c r="A94" s="326">
        <v>19.2</v>
      </c>
      <c r="B94" s="326">
        <v>45.8</v>
      </c>
    </row>
    <row r="95" spans="1:2" x14ac:dyDescent="0.2">
      <c r="A95" s="326">
        <v>19.3</v>
      </c>
      <c r="B95" s="326">
        <v>45.7</v>
      </c>
    </row>
    <row r="96" spans="1:2" x14ac:dyDescent="0.2">
      <c r="A96" s="326">
        <v>19.399999999999999</v>
      </c>
      <c r="B96" s="326">
        <v>45.6</v>
      </c>
    </row>
    <row r="97" spans="1:2" x14ac:dyDescent="0.2">
      <c r="A97" s="326">
        <v>19.5</v>
      </c>
      <c r="B97" s="326">
        <v>45.5</v>
      </c>
    </row>
    <row r="98" spans="1:2" x14ac:dyDescent="0.2">
      <c r="A98" s="326">
        <v>19.600000000000001</v>
      </c>
      <c r="B98" s="326">
        <v>45.4</v>
      </c>
    </row>
    <row r="99" spans="1:2" x14ac:dyDescent="0.2">
      <c r="A99" s="326">
        <v>19.7</v>
      </c>
      <c r="B99" s="326">
        <v>45.3</v>
      </c>
    </row>
    <row r="100" spans="1:2" x14ac:dyDescent="0.2">
      <c r="A100" s="326">
        <v>19.8</v>
      </c>
      <c r="B100" s="326">
        <v>45.2</v>
      </c>
    </row>
    <row r="101" spans="1:2" x14ac:dyDescent="0.2">
      <c r="A101" s="326">
        <v>19.899999999999999</v>
      </c>
      <c r="B101" s="326">
        <v>45.1</v>
      </c>
    </row>
    <row r="102" spans="1:2" x14ac:dyDescent="0.2">
      <c r="A102" s="326">
        <v>20</v>
      </c>
      <c r="B102" s="326">
        <v>45</v>
      </c>
    </row>
    <row r="103" spans="1:2" x14ac:dyDescent="0.2">
      <c r="A103" s="326">
        <v>20.100000000000001</v>
      </c>
      <c r="B103" s="326">
        <v>45</v>
      </c>
    </row>
    <row r="104" spans="1:2" x14ac:dyDescent="0.2">
      <c r="A104" s="326">
        <v>20.2</v>
      </c>
      <c r="B104" s="326">
        <v>44.9</v>
      </c>
    </row>
    <row r="105" spans="1:2" x14ac:dyDescent="0.2">
      <c r="A105" s="326">
        <v>20.3</v>
      </c>
      <c r="B105" s="326">
        <v>44.9</v>
      </c>
    </row>
    <row r="106" spans="1:2" x14ac:dyDescent="0.2">
      <c r="A106" s="326">
        <v>20.399999999999999</v>
      </c>
      <c r="B106" s="326">
        <v>44.8</v>
      </c>
    </row>
    <row r="107" spans="1:2" x14ac:dyDescent="0.2">
      <c r="A107" s="326">
        <v>20.5</v>
      </c>
      <c r="B107" s="326">
        <v>44.8</v>
      </c>
    </row>
    <row r="108" spans="1:2" x14ac:dyDescent="0.2">
      <c r="A108" s="326">
        <v>20.6</v>
      </c>
      <c r="B108" s="326">
        <v>44.7</v>
      </c>
    </row>
    <row r="109" spans="1:2" x14ac:dyDescent="0.2">
      <c r="A109" s="326">
        <v>20.7</v>
      </c>
      <c r="B109" s="326">
        <v>44.7</v>
      </c>
    </row>
    <row r="110" spans="1:2" x14ac:dyDescent="0.2">
      <c r="A110" s="326">
        <v>20.8</v>
      </c>
      <c r="B110" s="326">
        <v>44.6</v>
      </c>
    </row>
    <row r="111" spans="1:2" x14ac:dyDescent="0.2">
      <c r="A111" s="326">
        <v>20.900000000000048</v>
      </c>
      <c r="B111" s="326">
        <v>44.6</v>
      </c>
    </row>
    <row r="112" spans="1:2" x14ac:dyDescent="0.2">
      <c r="A112" s="326">
        <v>21.00000000000005</v>
      </c>
      <c r="B112" s="326">
        <v>44.5</v>
      </c>
    </row>
    <row r="113" spans="1:2" x14ac:dyDescent="0.2">
      <c r="A113" s="326">
        <v>21.100000000000051</v>
      </c>
      <c r="B113" s="326">
        <v>44.5</v>
      </c>
    </row>
    <row r="114" spans="1:2" x14ac:dyDescent="0.2">
      <c r="A114" s="326">
        <v>21.200000000000053</v>
      </c>
      <c r="B114" s="326">
        <v>44.4</v>
      </c>
    </row>
    <row r="115" spans="1:2" x14ac:dyDescent="0.2">
      <c r="A115" s="326">
        <v>21.300000000000054</v>
      </c>
      <c r="B115" s="326">
        <v>44.4</v>
      </c>
    </row>
    <row r="116" spans="1:2" x14ac:dyDescent="0.2">
      <c r="A116" s="326">
        <v>21.400000000000055</v>
      </c>
      <c r="B116" s="326">
        <v>44.3</v>
      </c>
    </row>
    <row r="117" spans="1:2" x14ac:dyDescent="0.2">
      <c r="A117" s="326">
        <v>21.500000000000057</v>
      </c>
      <c r="B117" s="326">
        <v>44.3</v>
      </c>
    </row>
    <row r="118" spans="1:2" x14ac:dyDescent="0.2">
      <c r="A118" s="326">
        <v>21.600000000000058</v>
      </c>
      <c r="B118" s="326">
        <v>44.2</v>
      </c>
    </row>
    <row r="119" spans="1:2" x14ac:dyDescent="0.2">
      <c r="A119" s="326">
        <v>21.70000000000006</v>
      </c>
      <c r="B119" s="326">
        <v>44.2</v>
      </c>
    </row>
    <row r="120" spans="1:2" x14ac:dyDescent="0.2">
      <c r="A120" s="326">
        <v>21.800000000000061</v>
      </c>
      <c r="B120" s="326">
        <v>44.1</v>
      </c>
    </row>
    <row r="121" spans="1:2" x14ac:dyDescent="0.2">
      <c r="A121" s="326">
        <v>21.900000000000063</v>
      </c>
      <c r="B121" s="326">
        <v>44.1</v>
      </c>
    </row>
    <row r="122" spans="1:2" x14ac:dyDescent="0.2">
      <c r="A122" s="326">
        <v>22.000000000000064</v>
      </c>
      <c r="B122" s="326">
        <v>44</v>
      </c>
    </row>
    <row r="123" spans="1:2" x14ac:dyDescent="0.2">
      <c r="A123" s="326">
        <v>22.100000000000065</v>
      </c>
      <c r="B123" s="326">
        <v>44</v>
      </c>
    </row>
    <row r="124" spans="1:2" x14ac:dyDescent="0.2">
      <c r="A124" s="326">
        <v>22.200000000000067</v>
      </c>
      <c r="B124" s="326">
        <v>43.9</v>
      </c>
    </row>
    <row r="125" spans="1:2" x14ac:dyDescent="0.2">
      <c r="A125" s="326">
        <v>22.300000000000068</v>
      </c>
      <c r="B125" s="326">
        <v>43.9</v>
      </c>
    </row>
    <row r="126" spans="1:2" x14ac:dyDescent="0.2">
      <c r="A126" s="326">
        <v>22.40000000000007</v>
      </c>
      <c r="B126" s="326">
        <v>43.8</v>
      </c>
    </row>
    <row r="127" spans="1:2" x14ac:dyDescent="0.2">
      <c r="A127" s="326">
        <v>22.500000000000071</v>
      </c>
      <c r="B127" s="326">
        <v>43.8</v>
      </c>
    </row>
    <row r="128" spans="1:2" x14ac:dyDescent="0.2">
      <c r="A128" s="326">
        <v>22.600000000000072</v>
      </c>
      <c r="B128" s="326">
        <v>43.7</v>
      </c>
    </row>
    <row r="129" spans="1:2" x14ac:dyDescent="0.2">
      <c r="A129" s="326">
        <v>22.700000000000074</v>
      </c>
      <c r="B129" s="326">
        <v>43.7</v>
      </c>
    </row>
    <row r="130" spans="1:2" x14ac:dyDescent="0.2">
      <c r="A130" s="326">
        <v>22.800000000000075</v>
      </c>
      <c r="B130" s="326">
        <v>43.6</v>
      </c>
    </row>
    <row r="131" spans="1:2" x14ac:dyDescent="0.2">
      <c r="A131" s="326">
        <v>22.900000000000077</v>
      </c>
      <c r="B131" s="326">
        <v>43.6</v>
      </c>
    </row>
    <row r="132" spans="1:2" x14ac:dyDescent="0.2">
      <c r="A132" s="326">
        <v>23.000000000000078</v>
      </c>
      <c r="B132" s="326">
        <v>43.5</v>
      </c>
    </row>
    <row r="133" spans="1:2" x14ac:dyDescent="0.2">
      <c r="A133" s="326">
        <v>23.10000000000008</v>
      </c>
      <c r="B133" s="326">
        <v>43.5</v>
      </c>
    </row>
    <row r="134" spans="1:2" x14ac:dyDescent="0.2">
      <c r="A134" s="326">
        <v>23.200000000000081</v>
      </c>
      <c r="B134" s="326">
        <v>43.4</v>
      </c>
    </row>
    <row r="135" spans="1:2" x14ac:dyDescent="0.2">
      <c r="A135" s="326">
        <v>23.300000000000082</v>
      </c>
      <c r="B135" s="326">
        <v>43.4</v>
      </c>
    </row>
    <row r="136" spans="1:2" x14ac:dyDescent="0.2">
      <c r="A136" s="326">
        <v>23.400000000000084</v>
      </c>
      <c r="B136" s="326">
        <v>43.3</v>
      </c>
    </row>
    <row r="137" spans="1:2" x14ac:dyDescent="0.2">
      <c r="A137" s="326">
        <v>23.500000000000085</v>
      </c>
      <c r="B137" s="326">
        <v>43.3</v>
      </c>
    </row>
    <row r="138" spans="1:2" x14ac:dyDescent="0.2">
      <c r="A138" s="326">
        <v>23.600000000000087</v>
      </c>
      <c r="B138" s="326">
        <v>43.3</v>
      </c>
    </row>
    <row r="139" spans="1:2" x14ac:dyDescent="0.2">
      <c r="A139" s="326">
        <v>23.700000000000088</v>
      </c>
      <c r="B139" s="326">
        <v>43.2</v>
      </c>
    </row>
    <row r="140" spans="1:2" x14ac:dyDescent="0.2">
      <c r="A140" s="326">
        <v>23.80000000000009</v>
      </c>
      <c r="B140" s="326">
        <v>43.2</v>
      </c>
    </row>
    <row r="141" spans="1:2" x14ac:dyDescent="0.2">
      <c r="A141" s="326">
        <v>23.900000000000091</v>
      </c>
      <c r="B141" s="326">
        <v>43.1</v>
      </c>
    </row>
    <row r="142" spans="1:2" x14ac:dyDescent="0.2">
      <c r="A142" s="326">
        <v>24.000000000000092</v>
      </c>
      <c r="B142" s="326">
        <v>43.1</v>
      </c>
    </row>
    <row r="143" spans="1:2" x14ac:dyDescent="0.2">
      <c r="A143" s="326">
        <v>24.100000000000094</v>
      </c>
      <c r="B143" s="326">
        <v>43.1</v>
      </c>
    </row>
    <row r="144" spans="1:2" x14ac:dyDescent="0.2">
      <c r="A144" s="326">
        <v>24.200000000000095</v>
      </c>
      <c r="B144" s="326">
        <v>43</v>
      </c>
    </row>
    <row r="145" spans="1:2" x14ac:dyDescent="0.2">
      <c r="A145" s="326">
        <v>24.300000000000097</v>
      </c>
      <c r="B145" s="326">
        <v>43</v>
      </c>
    </row>
    <row r="146" spans="1:2" x14ac:dyDescent="0.2">
      <c r="A146" s="326">
        <v>24.400000000000098</v>
      </c>
      <c r="B146" s="326">
        <v>43</v>
      </c>
    </row>
    <row r="147" spans="1:2" x14ac:dyDescent="0.2">
      <c r="A147" s="326">
        <v>24.500000000000099</v>
      </c>
      <c r="B147" s="326">
        <v>43</v>
      </c>
    </row>
    <row r="148" spans="1:2" x14ac:dyDescent="0.2">
      <c r="A148" s="326">
        <v>24.600000000000101</v>
      </c>
      <c r="B148" s="326">
        <v>42.9</v>
      </c>
    </row>
    <row r="149" spans="1:2" x14ac:dyDescent="0.2">
      <c r="A149" s="326">
        <v>24.700000000000102</v>
      </c>
      <c r="B149" s="326">
        <v>42.9</v>
      </c>
    </row>
    <row r="150" spans="1:2" x14ac:dyDescent="0.2">
      <c r="A150" s="326">
        <v>24.800000000000104</v>
      </c>
      <c r="B150" s="326">
        <v>42.9</v>
      </c>
    </row>
    <row r="151" spans="1:2" x14ac:dyDescent="0.2">
      <c r="A151" s="326">
        <v>24.900000000000105</v>
      </c>
      <c r="B151" s="326">
        <v>42.8</v>
      </c>
    </row>
    <row r="152" spans="1:2" x14ac:dyDescent="0.2">
      <c r="A152" s="326">
        <v>25.000000000000107</v>
      </c>
      <c r="B152" s="326">
        <v>42.8</v>
      </c>
    </row>
    <row r="153" spans="1:2" x14ac:dyDescent="0.2">
      <c r="A153" s="326">
        <v>25.100000000000108</v>
      </c>
      <c r="B153" s="326">
        <v>42.8</v>
      </c>
    </row>
    <row r="154" spans="1:2" x14ac:dyDescent="0.2">
      <c r="A154" s="326">
        <v>25.200000000000109</v>
      </c>
      <c r="B154" s="326">
        <v>42.7</v>
      </c>
    </row>
    <row r="155" spans="1:2" x14ac:dyDescent="0.2">
      <c r="A155" s="326">
        <v>25.300000000000111</v>
      </c>
      <c r="B155" s="326">
        <v>42.7</v>
      </c>
    </row>
    <row r="156" spans="1:2" x14ac:dyDescent="0.2">
      <c r="A156" s="326">
        <v>25.400000000000112</v>
      </c>
      <c r="B156" s="326">
        <v>42.6</v>
      </c>
    </row>
    <row r="157" spans="1:2" x14ac:dyDescent="0.2">
      <c r="A157" s="326">
        <v>25.500000000000114</v>
      </c>
      <c r="B157" s="326">
        <v>42.6</v>
      </c>
    </row>
    <row r="158" spans="1:2" x14ac:dyDescent="0.2">
      <c r="A158" s="326">
        <v>25.600000000000115</v>
      </c>
      <c r="B158" s="326">
        <v>42.6</v>
      </c>
    </row>
    <row r="159" spans="1:2" x14ac:dyDescent="0.2">
      <c r="A159" s="326">
        <v>25.700000000000117</v>
      </c>
      <c r="B159" s="326">
        <v>42.5</v>
      </c>
    </row>
    <row r="160" spans="1:2" x14ac:dyDescent="0.2">
      <c r="A160" s="326">
        <v>25.800000000000118</v>
      </c>
      <c r="B160" s="326">
        <v>42.5</v>
      </c>
    </row>
    <row r="161" spans="1:2" x14ac:dyDescent="0.2">
      <c r="A161" s="326">
        <v>25.900000000000119</v>
      </c>
      <c r="B161" s="326">
        <v>42.4</v>
      </c>
    </row>
    <row r="162" spans="1:2" x14ac:dyDescent="0.2">
      <c r="A162" s="326">
        <v>26.000000000000121</v>
      </c>
      <c r="B162" s="326">
        <v>42.4</v>
      </c>
    </row>
    <row r="163" spans="1:2" x14ac:dyDescent="0.2">
      <c r="A163" s="326">
        <v>26.100000000000122</v>
      </c>
      <c r="B163" s="326">
        <v>42.4</v>
      </c>
    </row>
    <row r="164" spans="1:2" x14ac:dyDescent="0.2">
      <c r="A164" s="326">
        <v>26.200000000000124</v>
      </c>
      <c r="B164" s="326">
        <v>42.3</v>
      </c>
    </row>
    <row r="165" spans="1:2" x14ac:dyDescent="0.2">
      <c r="A165" s="326">
        <v>26.300000000000125</v>
      </c>
      <c r="B165" s="326">
        <v>42.3</v>
      </c>
    </row>
    <row r="166" spans="1:2" x14ac:dyDescent="0.2">
      <c r="A166" s="326">
        <v>26.400000000000126</v>
      </c>
      <c r="B166" s="326">
        <v>42.2</v>
      </c>
    </row>
    <row r="167" spans="1:2" x14ac:dyDescent="0.2">
      <c r="A167" s="326">
        <v>26.500000000000128</v>
      </c>
      <c r="B167" s="326">
        <v>42.2</v>
      </c>
    </row>
    <row r="168" spans="1:2" x14ac:dyDescent="0.2">
      <c r="A168" s="326">
        <v>26.600000000000129</v>
      </c>
      <c r="B168" s="326">
        <v>42.2</v>
      </c>
    </row>
    <row r="169" spans="1:2" x14ac:dyDescent="0.2">
      <c r="A169" s="326">
        <v>26.700000000000131</v>
      </c>
      <c r="B169" s="326">
        <v>42.1</v>
      </c>
    </row>
    <row r="170" spans="1:2" x14ac:dyDescent="0.2">
      <c r="A170" s="326">
        <v>26.800000000000132</v>
      </c>
      <c r="B170" s="326">
        <v>42.1</v>
      </c>
    </row>
    <row r="171" spans="1:2" x14ac:dyDescent="0.2">
      <c r="A171" s="326">
        <v>26.900000000000134</v>
      </c>
      <c r="B171" s="326">
        <v>42</v>
      </c>
    </row>
    <row r="172" spans="1:2" x14ac:dyDescent="0.2">
      <c r="A172" s="326">
        <v>27.000000000000135</v>
      </c>
      <c r="B172" s="326">
        <v>42</v>
      </c>
    </row>
    <row r="173" spans="1:2" x14ac:dyDescent="0.2">
      <c r="A173" s="326">
        <v>27.100000000000136</v>
      </c>
      <c r="B173" s="326">
        <v>42</v>
      </c>
    </row>
    <row r="174" spans="1:2" x14ac:dyDescent="0.2">
      <c r="A174" s="326">
        <v>27.200000000000138</v>
      </c>
      <c r="B174" s="326">
        <v>41.9</v>
      </c>
    </row>
    <row r="175" spans="1:2" x14ac:dyDescent="0.2">
      <c r="A175" s="326">
        <v>27.300000000000139</v>
      </c>
      <c r="B175" s="326">
        <v>41.9</v>
      </c>
    </row>
    <row r="176" spans="1:2" x14ac:dyDescent="0.2">
      <c r="A176" s="326">
        <v>27.400000000000141</v>
      </c>
      <c r="B176" s="326">
        <v>41.9</v>
      </c>
    </row>
    <row r="177" spans="1:2" x14ac:dyDescent="0.2">
      <c r="A177" s="326">
        <v>27.500000000000142</v>
      </c>
      <c r="B177" s="326">
        <v>41.9</v>
      </c>
    </row>
    <row r="178" spans="1:2" x14ac:dyDescent="0.2">
      <c r="A178" s="326">
        <v>27.600000000000144</v>
      </c>
      <c r="B178" s="326">
        <v>41.8</v>
      </c>
    </row>
    <row r="179" spans="1:2" x14ac:dyDescent="0.2">
      <c r="A179" s="326">
        <v>27.700000000000145</v>
      </c>
      <c r="B179" s="326">
        <v>41.8</v>
      </c>
    </row>
    <row r="180" spans="1:2" x14ac:dyDescent="0.2">
      <c r="A180" s="326">
        <v>27.800000000000146</v>
      </c>
      <c r="B180" s="326">
        <v>41.8</v>
      </c>
    </row>
    <row r="181" spans="1:2" x14ac:dyDescent="0.2">
      <c r="A181" s="326">
        <v>27.900000000000148</v>
      </c>
      <c r="B181" s="326">
        <v>41.7</v>
      </c>
    </row>
    <row r="182" spans="1:2" x14ac:dyDescent="0.2">
      <c r="A182" s="326">
        <v>28.000000000000149</v>
      </c>
      <c r="B182" s="326">
        <v>41.7</v>
      </c>
    </row>
    <row r="183" spans="1:2" x14ac:dyDescent="0.2">
      <c r="A183" s="326">
        <v>28.100000000000151</v>
      </c>
      <c r="B183" s="326">
        <v>41.7</v>
      </c>
    </row>
    <row r="184" spans="1:2" x14ac:dyDescent="0.2">
      <c r="A184" s="326">
        <v>28.200000000000152</v>
      </c>
      <c r="B184" s="326">
        <v>41.6</v>
      </c>
    </row>
    <row r="185" spans="1:2" x14ac:dyDescent="0.2">
      <c r="A185" s="326">
        <v>28.300000000000153</v>
      </c>
      <c r="B185" s="326">
        <v>41.6</v>
      </c>
    </row>
    <row r="186" spans="1:2" x14ac:dyDescent="0.2">
      <c r="A186" s="326">
        <v>28.400000000000155</v>
      </c>
      <c r="B186" s="326">
        <v>41.6</v>
      </c>
    </row>
    <row r="187" spans="1:2" x14ac:dyDescent="0.2">
      <c r="A187" s="326">
        <v>28.500000000000156</v>
      </c>
      <c r="B187" s="326">
        <v>41.6</v>
      </c>
    </row>
    <row r="188" spans="1:2" x14ac:dyDescent="0.2">
      <c r="A188" s="326">
        <v>28.600000000000158</v>
      </c>
      <c r="B188" s="326">
        <v>41.5</v>
      </c>
    </row>
    <row r="189" spans="1:2" x14ac:dyDescent="0.2">
      <c r="A189" s="326">
        <v>28.700000000000159</v>
      </c>
      <c r="B189" s="326">
        <v>41.5</v>
      </c>
    </row>
    <row r="190" spans="1:2" x14ac:dyDescent="0.2">
      <c r="A190" s="326">
        <v>28.800000000000161</v>
      </c>
      <c r="B190" s="326">
        <v>41.5</v>
      </c>
    </row>
    <row r="191" spans="1:2" x14ac:dyDescent="0.2">
      <c r="A191" s="326">
        <v>28.900000000000162</v>
      </c>
      <c r="B191" s="326">
        <v>41.4</v>
      </c>
    </row>
    <row r="192" spans="1:2" x14ac:dyDescent="0.2">
      <c r="A192" s="326">
        <v>29.000000000000163</v>
      </c>
      <c r="B192" s="326">
        <v>41.4</v>
      </c>
    </row>
    <row r="193" spans="1:2" x14ac:dyDescent="0.2">
      <c r="A193" s="326">
        <v>29.100000000000165</v>
      </c>
      <c r="B193" s="326">
        <v>41.4</v>
      </c>
    </row>
    <row r="194" spans="1:2" x14ac:dyDescent="0.2">
      <c r="A194" s="326">
        <v>29.200000000000166</v>
      </c>
      <c r="B194" s="326">
        <v>41.3</v>
      </c>
    </row>
    <row r="195" spans="1:2" x14ac:dyDescent="0.2">
      <c r="A195" s="326">
        <v>29.300000000000168</v>
      </c>
      <c r="B195" s="326">
        <v>41.3</v>
      </c>
    </row>
    <row r="196" spans="1:2" x14ac:dyDescent="0.2">
      <c r="A196" s="326">
        <v>29.400000000000169</v>
      </c>
      <c r="B196" s="326">
        <v>41.2</v>
      </c>
    </row>
    <row r="197" spans="1:2" x14ac:dyDescent="0.2">
      <c r="A197" s="326">
        <v>29.500000000000171</v>
      </c>
      <c r="B197" s="326">
        <v>41.2</v>
      </c>
    </row>
    <row r="198" spans="1:2" x14ac:dyDescent="0.2">
      <c r="A198" s="326">
        <v>29.600000000000172</v>
      </c>
      <c r="B198" s="326">
        <v>41.2</v>
      </c>
    </row>
    <row r="199" spans="1:2" x14ac:dyDescent="0.2">
      <c r="A199" s="326">
        <v>29.700000000000173</v>
      </c>
      <c r="B199" s="326">
        <v>41.1</v>
      </c>
    </row>
    <row r="200" spans="1:2" x14ac:dyDescent="0.2">
      <c r="A200" s="326">
        <v>29.800000000000175</v>
      </c>
      <c r="B200" s="326">
        <v>41.1</v>
      </c>
    </row>
    <row r="201" spans="1:2" x14ac:dyDescent="0.2">
      <c r="A201" s="326">
        <v>29.900000000000176</v>
      </c>
      <c r="B201" s="326">
        <v>41</v>
      </c>
    </row>
    <row r="202" spans="1:2" x14ac:dyDescent="0.2">
      <c r="A202" s="326">
        <v>30</v>
      </c>
      <c r="B202" s="326">
        <v>41</v>
      </c>
    </row>
    <row r="203" spans="1:2" x14ac:dyDescent="0.2">
      <c r="A203" s="326">
        <v>30.1</v>
      </c>
      <c r="B203" s="326">
        <v>41</v>
      </c>
    </row>
    <row r="204" spans="1:2" x14ac:dyDescent="0.2">
      <c r="A204" s="326">
        <v>30.2</v>
      </c>
      <c r="B204" s="326">
        <v>41</v>
      </c>
    </row>
    <row r="205" spans="1:2" x14ac:dyDescent="0.2">
      <c r="A205" s="326">
        <v>30.3</v>
      </c>
      <c r="B205" s="326">
        <v>40.9</v>
      </c>
    </row>
    <row r="206" spans="1:2" x14ac:dyDescent="0.2">
      <c r="A206" s="326">
        <v>30.4</v>
      </c>
      <c r="B206" s="326">
        <v>40.9</v>
      </c>
    </row>
    <row r="207" spans="1:2" x14ac:dyDescent="0.2">
      <c r="A207" s="326">
        <v>30.5</v>
      </c>
      <c r="B207" s="326">
        <v>40.9</v>
      </c>
    </row>
    <row r="208" spans="1:2" x14ac:dyDescent="0.2">
      <c r="A208" s="326">
        <v>30.6</v>
      </c>
      <c r="B208" s="326">
        <v>40.9</v>
      </c>
    </row>
    <row r="209" spans="1:2" x14ac:dyDescent="0.2">
      <c r="A209" s="326">
        <v>30.7</v>
      </c>
      <c r="B209" s="326">
        <v>40.9</v>
      </c>
    </row>
    <row r="210" spans="1:2" x14ac:dyDescent="0.2">
      <c r="A210" s="326">
        <v>30.8</v>
      </c>
      <c r="B210" s="326">
        <v>40.799999999999997</v>
      </c>
    </row>
    <row r="211" spans="1:2" x14ac:dyDescent="0.2">
      <c r="A211" s="326">
        <v>30.9</v>
      </c>
      <c r="B211" s="326">
        <v>40.799999999999997</v>
      </c>
    </row>
    <row r="212" spans="1:2" x14ac:dyDescent="0.2">
      <c r="A212" s="326">
        <v>31</v>
      </c>
      <c r="B212" s="326">
        <v>40.799999999999997</v>
      </c>
    </row>
    <row r="213" spans="1:2" x14ac:dyDescent="0.2">
      <c r="A213" s="326">
        <v>31.1</v>
      </c>
      <c r="B213" s="326">
        <v>40.799999999999997</v>
      </c>
    </row>
    <row r="214" spans="1:2" x14ac:dyDescent="0.2">
      <c r="A214" s="326">
        <v>31.2</v>
      </c>
      <c r="B214" s="326">
        <v>40.799999999999997</v>
      </c>
    </row>
    <row r="215" spans="1:2" x14ac:dyDescent="0.2">
      <c r="A215" s="326">
        <v>31.3</v>
      </c>
      <c r="B215" s="326">
        <v>40.700000000000003</v>
      </c>
    </row>
    <row r="216" spans="1:2" x14ac:dyDescent="0.2">
      <c r="A216" s="326">
        <v>31.4</v>
      </c>
      <c r="B216" s="326">
        <v>40.700000000000003</v>
      </c>
    </row>
    <row r="217" spans="1:2" x14ac:dyDescent="0.2">
      <c r="A217" s="326">
        <v>31.5</v>
      </c>
      <c r="B217" s="326">
        <v>40.700000000000003</v>
      </c>
    </row>
    <row r="218" spans="1:2" x14ac:dyDescent="0.2">
      <c r="A218" s="326">
        <v>31.6</v>
      </c>
      <c r="B218" s="326">
        <v>40.700000000000003</v>
      </c>
    </row>
    <row r="219" spans="1:2" x14ac:dyDescent="0.2">
      <c r="A219" s="326">
        <v>31.7</v>
      </c>
      <c r="B219" s="326">
        <v>40.700000000000003</v>
      </c>
    </row>
    <row r="220" spans="1:2" x14ac:dyDescent="0.2">
      <c r="A220" s="326">
        <v>31.8</v>
      </c>
      <c r="B220" s="326">
        <v>40.6</v>
      </c>
    </row>
    <row r="221" spans="1:2" x14ac:dyDescent="0.2">
      <c r="A221" s="326">
        <v>31.9</v>
      </c>
      <c r="B221" s="326">
        <v>40.6</v>
      </c>
    </row>
    <row r="222" spans="1:2" x14ac:dyDescent="0.2">
      <c r="A222" s="326">
        <v>32</v>
      </c>
      <c r="B222" s="326">
        <v>40.6</v>
      </c>
    </row>
    <row r="223" spans="1:2" x14ac:dyDescent="0.2">
      <c r="A223" s="326">
        <v>32.1</v>
      </c>
      <c r="B223" s="326">
        <v>40.6</v>
      </c>
    </row>
    <row r="224" spans="1:2" x14ac:dyDescent="0.2">
      <c r="A224" s="326">
        <v>32.200000000000003</v>
      </c>
      <c r="B224" s="326">
        <v>40.5</v>
      </c>
    </row>
    <row r="225" spans="1:2" x14ac:dyDescent="0.2">
      <c r="A225" s="326">
        <v>32.299999999999997</v>
      </c>
      <c r="B225" s="326">
        <v>40.5</v>
      </c>
    </row>
    <row r="226" spans="1:2" x14ac:dyDescent="0.2">
      <c r="A226" s="326">
        <v>32.4</v>
      </c>
      <c r="B226" s="326">
        <v>40.5</v>
      </c>
    </row>
    <row r="227" spans="1:2" x14ac:dyDescent="0.2">
      <c r="A227" s="326">
        <v>32.5</v>
      </c>
      <c r="B227" s="326">
        <v>40.5</v>
      </c>
    </row>
    <row r="228" spans="1:2" x14ac:dyDescent="0.2">
      <c r="A228" s="326">
        <v>32.6</v>
      </c>
      <c r="B228" s="326">
        <v>40.4</v>
      </c>
    </row>
    <row r="229" spans="1:2" x14ac:dyDescent="0.2">
      <c r="A229" s="326">
        <v>32.700000000000003</v>
      </c>
      <c r="B229" s="326">
        <v>40.4</v>
      </c>
    </row>
    <row r="230" spans="1:2" x14ac:dyDescent="0.2">
      <c r="A230" s="326">
        <v>32.799999999999997</v>
      </c>
      <c r="B230" s="326">
        <v>40.4</v>
      </c>
    </row>
    <row r="231" spans="1:2" x14ac:dyDescent="0.2">
      <c r="A231" s="326">
        <v>32.9</v>
      </c>
      <c r="B231" s="326">
        <v>40.299999999999997</v>
      </c>
    </row>
    <row r="232" spans="1:2" x14ac:dyDescent="0.2">
      <c r="A232" s="326">
        <v>33</v>
      </c>
      <c r="B232" s="326">
        <v>40.299999999999997</v>
      </c>
    </row>
    <row r="233" spans="1:2" x14ac:dyDescent="0.2">
      <c r="A233" s="326">
        <v>33.1</v>
      </c>
      <c r="B233" s="326">
        <v>40.299999999999997</v>
      </c>
    </row>
    <row r="234" spans="1:2" x14ac:dyDescent="0.2">
      <c r="A234" s="326">
        <v>33.200000000000003</v>
      </c>
      <c r="B234" s="326">
        <v>40.200000000000003</v>
      </c>
    </row>
    <row r="235" spans="1:2" x14ac:dyDescent="0.2">
      <c r="A235" s="326">
        <v>33.299999999999997</v>
      </c>
      <c r="B235" s="326">
        <v>40.200000000000003</v>
      </c>
    </row>
    <row r="236" spans="1:2" x14ac:dyDescent="0.2">
      <c r="A236" s="326">
        <v>33.400000000000048</v>
      </c>
      <c r="B236" s="326">
        <v>40.200000000000003</v>
      </c>
    </row>
    <row r="237" spans="1:2" x14ac:dyDescent="0.2">
      <c r="A237" s="326">
        <v>33.50000000000005</v>
      </c>
      <c r="B237" s="326">
        <v>40.1</v>
      </c>
    </row>
    <row r="238" spans="1:2" x14ac:dyDescent="0.2">
      <c r="A238" s="326">
        <v>33.600000000000051</v>
      </c>
      <c r="B238" s="326">
        <v>40.1</v>
      </c>
    </row>
    <row r="239" spans="1:2" x14ac:dyDescent="0.2">
      <c r="A239" s="326">
        <v>33.700000000000053</v>
      </c>
      <c r="B239" s="326">
        <v>40.1</v>
      </c>
    </row>
    <row r="240" spans="1:2" x14ac:dyDescent="0.2">
      <c r="A240" s="326">
        <v>33.800000000000054</v>
      </c>
      <c r="B240" s="326">
        <v>40.1</v>
      </c>
    </row>
    <row r="241" spans="1:2" x14ac:dyDescent="0.2">
      <c r="A241" s="326">
        <v>33.900000000000055</v>
      </c>
      <c r="B241" s="326">
        <v>40</v>
      </c>
    </row>
    <row r="242" spans="1:2" x14ac:dyDescent="0.2">
      <c r="A242" s="326">
        <v>34</v>
      </c>
      <c r="B242" s="326">
        <v>40</v>
      </c>
    </row>
    <row r="243" spans="1:2" x14ac:dyDescent="0.2">
      <c r="A243" s="326">
        <v>34.1</v>
      </c>
      <c r="B243" s="326">
        <v>40</v>
      </c>
    </row>
    <row r="244" spans="1:2" x14ac:dyDescent="0.2">
      <c r="A244" s="326">
        <v>34.200000000000003</v>
      </c>
      <c r="B244" s="326">
        <v>40</v>
      </c>
    </row>
    <row r="245" spans="1:2" x14ac:dyDescent="0.2">
      <c r="A245" s="326">
        <v>34.299999999999997</v>
      </c>
      <c r="B245" s="326">
        <v>39.9</v>
      </c>
    </row>
    <row r="246" spans="1:2" x14ac:dyDescent="0.2">
      <c r="A246" s="326">
        <v>34.4</v>
      </c>
      <c r="B246" s="326">
        <v>39.9</v>
      </c>
    </row>
    <row r="247" spans="1:2" x14ac:dyDescent="0.2">
      <c r="A247" s="326">
        <v>34.5</v>
      </c>
      <c r="B247" s="326">
        <v>39.9</v>
      </c>
    </row>
    <row r="248" spans="1:2" x14ac:dyDescent="0.2">
      <c r="A248" s="326">
        <v>34.6</v>
      </c>
      <c r="B248" s="326">
        <v>39.9</v>
      </c>
    </row>
    <row r="249" spans="1:2" x14ac:dyDescent="0.2">
      <c r="A249" s="326">
        <v>34.700000000000003</v>
      </c>
      <c r="B249" s="326">
        <v>39.9</v>
      </c>
    </row>
    <row r="250" spans="1:2" x14ac:dyDescent="0.2">
      <c r="A250" s="326">
        <v>34.799999999999997</v>
      </c>
      <c r="B250" s="326">
        <v>39.799999999999997</v>
      </c>
    </row>
    <row r="251" spans="1:2" x14ac:dyDescent="0.2">
      <c r="A251" s="326">
        <v>34.9</v>
      </c>
      <c r="B251" s="326">
        <v>39.799999999999997</v>
      </c>
    </row>
    <row r="252" spans="1:2" x14ac:dyDescent="0.2">
      <c r="A252" s="326">
        <v>35</v>
      </c>
      <c r="B252" s="326">
        <v>39.799999999999997</v>
      </c>
    </row>
    <row r="253" spans="1:2" x14ac:dyDescent="0.2">
      <c r="A253" s="326">
        <v>35.1</v>
      </c>
      <c r="B253" s="326">
        <v>39.799999999999997</v>
      </c>
    </row>
    <row r="254" spans="1:2" x14ac:dyDescent="0.2">
      <c r="A254" s="326">
        <v>35.200000000000003</v>
      </c>
      <c r="B254" s="326">
        <v>39.799999999999997</v>
      </c>
    </row>
    <row r="255" spans="1:2" x14ac:dyDescent="0.2">
      <c r="A255" s="326">
        <v>35.299999999999997</v>
      </c>
      <c r="B255" s="326">
        <v>39.700000000000003</v>
      </c>
    </row>
    <row r="256" spans="1:2" x14ac:dyDescent="0.2">
      <c r="A256" s="326">
        <v>35.4</v>
      </c>
      <c r="B256" s="326">
        <v>39.700000000000003</v>
      </c>
    </row>
    <row r="257" spans="1:2" x14ac:dyDescent="0.2">
      <c r="A257" s="326">
        <v>35.5</v>
      </c>
      <c r="B257" s="326">
        <v>39.700000000000003</v>
      </c>
    </row>
    <row r="258" spans="1:2" x14ac:dyDescent="0.2">
      <c r="A258" s="326">
        <v>35.6</v>
      </c>
      <c r="B258" s="326">
        <v>39.700000000000003</v>
      </c>
    </row>
    <row r="259" spans="1:2" x14ac:dyDescent="0.2">
      <c r="A259" s="326">
        <v>35.700000000000003</v>
      </c>
      <c r="B259" s="326">
        <v>39.700000000000003</v>
      </c>
    </row>
    <row r="260" spans="1:2" x14ac:dyDescent="0.2">
      <c r="A260" s="326">
        <v>35.799999999999997</v>
      </c>
      <c r="B260" s="326">
        <v>39.6</v>
      </c>
    </row>
    <row r="261" spans="1:2" x14ac:dyDescent="0.2">
      <c r="A261" s="326">
        <v>35.9</v>
      </c>
      <c r="B261" s="326">
        <v>39.6</v>
      </c>
    </row>
    <row r="262" spans="1:2" x14ac:dyDescent="0.2">
      <c r="A262" s="326">
        <v>36</v>
      </c>
      <c r="B262" s="326">
        <v>39.6</v>
      </c>
    </row>
    <row r="263" spans="1:2" x14ac:dyDescent="0.2">
      <c r="A263" s="326">
        <v>36.1</v>
      </c>
      <c r="B263" s="326">
        <v>39.6</v>
      </c>
    </row>
    <row r="264" spans="1:2" x14ac:dyDescent="0.2">
      <c r="A264" s="326">
        <v>36.200000000000003</v>
      </c>
      <c r="B264" s="326">
        <v>39.6</v>
      </c>
    </row>
    <row r="265" spans="1:2" x14ac:dyDescent="0.2">
      <c r="A265" s="326">
        <v>36.299999999999997</v>
      </c>
      <c r="B265" s="326">
        <v>39.6</v>
      </c>
    </row>
    <row r="266" spans="1:2" x14ac:dyDescent="0.2">
      <c r="A266" s="326">
        <v>36.4</v>
      </c>
      <c r="B266" s="326">
        <v>39.6</v>
      </c>
    </row>
    <row r="267" spans="1:2" x14ac:dyDescent="0.2">
      <c r="A267" s="326">
        <v>36.5</v>
      </c>
      <c r="B267" s="326">
        <v>39.6</v>
      </c>
    </row>
    <row r="268" spans="1:2" x14ac:dyDescent="0.2">
      <c r="A268" s="326">
        <v>36.6</v>
      </c>
      <c r="B268" s="326">
        <v>39.5</v>
      </c>
    </row>
    <row r="269" spans="1:2" x14ac:dyDescent="0.2">
      <c r="A269" s="326">
        <v>36.700000000000003</v>
      </c>
      <c r="B269" s="326">
        <v>39.5</v>
      </c>
    </row>
    <row r="270" spans="1:2" x14ac:dyDescent="0.2">
      <c r="A270" s="326">
        <v>36.799999999999997</v>
      </c>
      <c r="B270" s="326">
        <v>39.5</v>
      </c>
    </row>
    <row r="271" spans="1:2" x14ac:dyDescent="0.2">
      <c r="A271" s="326">
        <v>36.9</v>
      </c>
      <c r="B271" s="326">
        <v>39.5</v>
      </c>
    </row>
    <row r="272" spans="1:2" x14ac:dyDescent="0.2">
      <c r="A272" s="326">
        <v>37</v>
      </c>
      <c r="B272" s="326">
        <v>39.5</v>
      </c>
    </row>
    <row r="273" spans="1:2" x14ac:dyDescent="0.2">
      <c r="A273" s="326">
        <v>37.1</v>
      </c>
      <c r="B273" s="326">
        <v>39.5</v>
      </c>
    </row>
    <row r="274" spans="1:2" x14ac:dyDescent="0.2">
      <c r="A274" s="326">
        <v>37.200000000000003</v>
      </c>
      <c r="B274" s="326">
        <v>39.5</v>
      </c>
    </row>
    <row r="275" spans="1:2" x14ac:dyDescent="0.2">
      <c r="A275" s="326">
        <v>37.299999999999997</v>
      </c>
      <c r="B275" s="326">
        <v>39.4</v>
      </c>
    </row>
    <row r="276" spans="1:2" x14ac:dyDescent="0.2">
      <c r="A276" s="326">
        <v>37.400000000000048</v>
      </c>
      <c r="B276" s="326">
        <v>39.4</v>
      </c>
    </row>
    <row r="277" spans="1:2" x14ac:dyDescent="0.2">
      <c r="A277" s="326">
        <v>37.50000000000005</v>
      </c>
      <c r="B277" s="326">
        <v>39.4</v>
      </c>
    </row>
    <row r="278" spans="1:2" x14ac:dyDescent="0.2">
      <c r="A278" s="326">
        <v>37.600000000000051</v>
      </c>
      <c r="B278" s="326">
        <v>39.4</v>
      </c>
    </row>
    <row r="279" spans="1:2" x14ac:dyDescent="0.2">
      <c r="A279" s="326">
        <v>37.700000000000053</v>
      </c>
      <c r="B279" s="326">
        <v>39.4</v>
      </c>
    </row>
    <row r="280" spans="1:2" x14ac:dyDescent="0.2">
      <c r="A280" s="326">
        <v>37.800000000000054</v>
      </c>
      <c r="B280" s="326">
        <v>39.299999999999997</v>
      </c>
    </row>
    <row r="281" spans="1:2" x14ac:dyDescent="0.2">
      <c r="A281" s="326">
        <v>37.900000000000055</v>
      </c>
      <c r="B281" s="326">
        <v>39.299999999999997</v>
      </c>
    </row>
    <row r="282" spans="1:2" x14ac:dyDescent="0.2">
      <c r="A282" s="326">
        <v>38</v>
      </c>
      <c r="B282" s="326">
        <v>39.299999999999997</v>
      </c>
    </row>
    <row r="283" spans="1:2" x14ac:dyDescent="0.2">
      <c r="A283" s="326">
        <v>38.1</v>
      </c>
      <c r="B283" s="326">
        <v>39.299999999999997</v>
      </c>
    </row>
    <row r="284" spans="1:2" x14ac:dyDescent="0.2">
      <c r="A284" s="326">
        <v>38.200000000000003</v>
      </c>
      <c r="B284" s="326">
        <v>39.299999999999997</v>
      </c>
    </row>
    <row r="285" spans="1:2" x14ac:dyDescent="0.2">
      <c r="A285" s="326">
        <v>38.299999999999997</v>
      </c>
      <c r="B285" s="326">
        <v>39.200000000000003</v>
      </c>
    </row>
    <row r="286" spans="1:2" x14ac:dyDescent="0.2">
      <c r="A286" s="326">
        <v>38.4</v>
      </c>
      <c r="B286" s="326">
        <v>39.200000000000003</v>
      </c>
    </row>
    <row r="287" spans="1:2" x14ac:dyDescent="0.2">
      <c r="A287" s="326">
        <v>38.5</v>
      </c>
      <c r="B287" s="326">
        <v>39.200000000000003</v>
      </c>
    </row>
    <row r="288" spans="1:2" x14ac:dyDescent="0.2">
      <c r="A288" s="326">
        <v>38.6</v>
      </c>
      <c r="B288" s="326">
        <v>39.200000000000003</v>
      </c>
    </row>
    <row r="289" spans="1:2" x14ac:dyDescent="0.2">
      <c r="A289" s="326">
        <v>38.700000000000003</v>
      </c>
      <c r="B289" s="326">
        <v>39.200000000000003</v>
      </c>
    </row>
    <row r="290" spans="1:2" x14ac:dyDescent="0.2">
      <c r="A290" s="326">
        <v>38.799999999999997</v>
      </c>
      <c r="B290" s="326">
        <v>39.1</v>
      </c>
    </row>
    <row r="291" spans="1:2" x14ac:dyDescent="0.2">
      <c r="A291" s="326">
        <v>38.9</v>
      </c>
      <c r="B291" s="326">
        <v>39.1</v>
      </c>
    </row>
    <row r="292" spans="1:2" x14ac:dyDescent="0.2">
      <c r="A292" s="326">
        <v>39</v>
      </c>
      <c r="B292" s="326">
        <v>39.1</v>
      </c>
    </row>
    <row r="293" spans="1:2" x14ac:dyDescent="0.2">
      <c r="A293" s="326">
        <v>39.1</v>
      </c>
      <c r="B293" s="326">
        <v>39.1</v>
      </c>
    </row>
    <row r="294" spans="1:2" x14ac:dyDescent="0.2">
      <c r="A294" s="326">
        <v>39.200000000000003</v>
      </c>
      <c r="B294" s="326">
        <v>39.1</v>
      </c>
    </row>
    <row r="295" spans="1:2" x14ac:dyDescent="0.2">
      <c r="A295" s="326">
        <v>39.299999999999997</v>
      </c>
      <c r="B295" s="326">
        <v>39</v>
      </c>
    </row>
    <row r="296" spans="1:2" x14ac:dyDescent="0.2">
      <c r="A296" s="326">
        <v>39.4</v>
      </c>
      <c r="B296" s="326">
        <v>39</v>
      </c>
    </row>
    <row r="297" spans="1:2" x14ac:dyDescent="0.2">
      <c r="A297" s="326">
        <v>39.5</v>
      </c>
      <c r="B297" s="326">
        <v>39</v>
      </c>
    </row>
    <row r="298" spans="1:2" x14ac:dyDescent="0.2">
      <c r="A298" s="326">
        <v>39.6</v>
      </c>
      <c r="B298" s="326">
        <v>39</v>
      </c>
    </row>
    <row r="299" spans="1:2" x14ac:dyDescent="0.2">
      <c r="A299" s="326">
        <v>39.700000000000003</v>
      </c>
      <c r="B299" s="326">
        <v>39</v>
      </c>
    </row>
    <row r="300" spans="1:2" x14ac:dyDescent="0.2">
      <c r="A300" s="326">
        <v>39.799999999999997</v>
      </c>
      <c r="B300" s="326">
        <v>38.9</v>
      </c>
    </row>
    <row r="301" spans="1:2" x14ac:dyDescent="0.2">
      <c r="A301" s="326">
        <v>39.9</v>
      </c>
      <c r="B301" s="326">
        <v>38.9</v>
      </c>
    </row>
    <row r="302" spans="1:2" x14ac:dyDescent="0.2">
      <c r="A302" s="326">
        <v>40</v>
      </c>
      <c r="B302" s="326">
        <v>38.9</v>
      </c>
    </row>
    <row r="303" spans="1:2" x14ac:dyDescent="0.2">
      <c r="A303" s="326">
        <v>40.1</v>
      </c>
      <c r="B303" s="326">
        <v>38.9</v>
      </c>
    </row>
    <row r="304" spans="1:2" x14ac:dyDescent="0.2">
      <c r="A304" s="326">
        <v>40.200000000000003</v>
      </c>
      <c r="B304" s="326">
        <v>38.9</v>
      </c>
    </row>
    <row r="305" spans="1:2" x14ac:dyDescent="0.2">
      <c r="A305" s="326">
        <v>40.299999999999997</v>
      </c>
      <c r="B305" s="326">
        <v>38.9</v>
      </c>
    </row>
    <row r="306" spans="1:2" x14ac:dyDescent="0.2">
      <c r="A306" s="326">
        <v>40.4</v>
      </c>
      <c r="B306" s="326">
        <v>38.9</v>
      </c>
    </row>
    <row r="307" spans="1:2" x14ac:dyDescent="0.2">
      <c r="A307" s="326">
        <v>40.5</v>
      </c>
      <c r="B307" s="326">
        <v>38.9</v>
      </c>
    </row>
    <row r="308" spans="1:2" x14ac:dyDescent="0.2">
      <c r="A308" s="326">
        <v>40.6</v>
      </c>
      <c r="B308" s="326">
        <v>38.799999999999997</v>
      </c>
    </row>
    <row r="309" spans="1:2" x14ac:dyDescent="0.2">
      <c r="A309" s="326">
        <v>40.700000000000003</v>
      </c>
      <c r="B309" s="326">
        <v>38.799999999999997</v>
      </c>
    </row>
    <row r="310" spans="1:2" x14ac:dyDescent="0.2">
      <c r="A310" s="326">
        <v>40.799999999999997</v>
      </c>
      <c r="B310" s="326">
        <v>38.799999999999997</v>
      </c>
    </row>
    <row r="311" spans="1:2" x14ac:dyDescent="0.2">
      <c r="A311" s="326">
        <v>40.9</v>
      </c>
      <c r="B311" s="326">
        <v>38.799999999999997</v>
      </c>
    </row>
    <row r="312" spans="1:2" x14ac:dyDescent="0.2">
      <c r="A312" s="326">
        <v>41</v>
      </c>
      <c r="B312" s="326">
        <v>38.799999999999997</v>
      </c>
    </row>
    <row r="313" spans="1:2" x14ac:dyDescent="0.2">
      <c r="A313" s="326">
        <v>41.1</v>
      </c>
      <c r="B313" s="326">
        <v>38.799999999999997</v>
      </c>
    </row>
    <row r="314" spans="1:2" x14ac:dyDescent="0.2">
      <c r="A314" s="326">
        <v>41.2</v>
      </c>
      <c r="B314" s="326">
        <v>38.799999999999997</v>
      </c>
    </row>
    <row r="315" spans="1:2" x14ac:dyDescent="0.2">
      <c r="A315" s="326">
        <v>41.3</v>
      </c>
      <c r="B315" s="326">
        <v>38.799999999999997</v>
      </c>
    </row>
    <row r="316" spans="1:2" x14ac:dyDescent="0.2">
      <c r="A316" s="326">
        <v>41.4</v>
      </c>
      <c r="B316" s="326">
        <v>38.799999999999997</v>
      </c>
    </row>
    <row r="317" spans="1:2" x14ac:dyDescent="0.2">
      <c r="A317" s="326">
        <v>41.5</v>
      </c>
      <c r="B317" s="326">
        <v>38.799999999999997</v>
      </c>
    </row>
    <row r="318" spans="1:2" x14ac:dyDescent="0.2">
      <c r="A318" s="326">
        <v>41.600000000000051</v>
      </c>
      <c r="B318" s="326">
        <v>38.700000000000003</v>
      </c>
    </row>
    <row r="319" spans="1:2" x14ac:dyDescent="0.2">
      <c r="A319" s="326">
        <v>41.700000000000053</v>
      </c>
      <c r="B319" s="326">
        <v>38.700000000000003</v>
      </c>
    </row>
    <row r="320" spans="1:2" x14ac:dyDescent="0.2">
      <c r="A320" s="326">
        <v>41.800000000000054</v>
      </c>
      <c r="B320" s="326">
        <v>38.700000000000003</v>
      </c>
    </row>
    <row r="321" spans="1:2" x14ac:dyDescent="0.2">
      <c r="A321" s="326">
        <v>41.900000000000055</v>
      </c>
      <c r="B321" s="326">
        <v>38.700000000000003</v>
      </c>
    </row>
    <row r="322" spans="1:2" x14ac:dyDescent="0.2">
      <c r="A322" s="326">
        <v>42</v>
      </c>
      <c r="B322" s="326">
        <v>38.700000000000003</v>
      </c>
    </row>
    <row r="323" spans="1:2" x14ac:dyDescent="0.2">
      <c r="A323" s="326">
        <v>42.1</v>
      </c>
      <c r="B323" s="326">
        <v>38.700000000000003</v>
      </c>
    </row>
    <row r="324" spans="1:2" x14ac:dyDescent="0.2">
      <c r="A324" s="326">
        <v>42.2</v>
      </c>
      <c r="B324" s="326">
        <v>38.700000000000003</v>
      </c>
    </row>
    <row r="325" spans="1:2" x14ac:dyDescent="0.2">
      <c r="A325" s="326">
        <v>42.3</v>
      </c>
      <c r="B325" s="326">
        <v>38.6</v>
      </c>
    </row>
    <row r="326" spans="1:2" x14ac:dyDescent="0.2">
      <c r="A326" s="326">
        <v>42.4</v>
      </c>
      <c r="B326" s="326">
        <v>38.6</v>
      </c>
    </row>
    <row r="327" spans="1:2" x14ac:dyDescent="0.2">
      <c r="A327" s="326">
        <v>42.5</v>
      </c>
      <c r="B327" s="326">
        <v>38.6</v>
      </c>
    </row>
    <row r="328" spans="1:2" x14ac:dyDescent="0.2">
      <c r="A328" s="326">
        <v>42.6</v>
      </c>
      <c r="B328" s="326">
        <v>38.6</v>
      </c>
    </row>
    <row r="329" spans="1:2" x14ac:dyDescent="0.2">
      <c r="A329" s="326">
        <v>42.7</v>
      </c>
      <c r="B329" s="326">
        <v>38.6</v>
      </c>
    </row>
    <row r="330" spans="1:2" x14ac:dyDescent="0.2">
      <c r="A330" s="326">
        <v>42.8</v>
      </c>
      <c r="B330" s="326">
        <v>38.5</v>
      </c>
    </row>
    <row r="331" spans="1:2" x14ac:dyDescent="0.2">
      <c r="A331" s="326">
        <v>42.9</v>
      </c>
      <c r="B331" s="326">
        <v>38.5</v>
      </c>
    </row>
    <row r="332" spans="1:2" x14ac:dyDescent="0.2">
      <c r="A332" s="326">
        <v>43</v>
      </c>
      <c r="B332" s="326">
        <v>38.5</v>
      </c>
    </row>
    <row r="333" spans="1:2" x14ac:dyDescent="0.2">
      <c r="A333" s="326">
        <v>43.1</v>
      </c>
      <c r="B333" s="326">
        <v>38.5</v>
      </c>
    </row>
    <row r="334" spans="1:2" x14ac:dyDescent="0.2">
      <c r="A334" s="326">
        <v>43.2</v>
      </c>
      <c r="B334" s="326">
        <v>38.5</v>
      </c>
    </row>
    <row r="335" spans="1:2" x14ac:dyDescent="0.2">
      <c r="A335" s="326">
        <v>43.3</v>
      </c>
      <c r="B335" s="326">
        <v>38.5</v>
      </c>
    </row>
    <row r="336" spans="1:2" x14ac:dyDescent="0.2">
      <c r="A336" s="326">
        <v>43.4</v>
      </c>
      <c r="B336" s="326">
        <v>38.5</v>
      </c>
    </row>
    <row r="337" spans="1:2" x14ac:dyDescent="0.2">
      <c r="A337" s="326">
        <v>43.5</v>
      </c>
      <c r="B337" s="326">
        <v>38.5</v>
      </c>
    </row>
    <row r="338" spans="1:2" x14ac:dyDescent="0.2">
      <c r="A338" s="326">
        <v>43.6</v>
      </c>
      <c r="B338" s="326">
        <v>38.4</v>
      </c>
    </row>
    <row r="339" spans="1:2" x14ac:dyDescent="0.2">
      <c r="A339" s="326">
        <v>43.7</v>
      </c>
      <c r="B339" s="326">
        <v>38.4</v>
      </c>
    </row>
    <row r="340" spans="1:2" x14ac:dyDescent="0.2">
      <c r="A340" s="326">
        <v>43.8</v>
      </c>
      <c r="B340" s="326">
        <v>38.4</v>
      </c>
    </row>
    <row r="341" spans="1:2" x14ac:dyDescent="0.2">
      <c r="A341" s="326">
        <v>43.9</v>
      </c>
      <c r="B341" s="326">
        <v>38.4</v>
      </c>
    </row>
    <row r="342" spans="1:2" x14ac:dyDescent="0.2">
      <c r="A342" s="326">
        <v>44</v>
      </c>
      <c r="B342" s="326">
        <v>38.4</v>
      </c>
    </row>
    <row r="343" spans="1:2" x14ac:dyDescent="0.2">
      <c r="A343" s="326">
        <v>44.1</v>
      </c>
      <c r="B343" s="326">
        <v>38.4</v>
      </c>
    </row>
    <row r="344" spans="1:2" x14ac:dyDescent="0.2">
      <c r="A344" s="326">
        <v>44.2</v>
      </c>
      <c r="B344" s="326">
        <v>38.4</v>
      </c>
    </row>
    <row r="345" spans="1:2" x14ac:dyDescent="0.2">
      <c r="A345" s="326">
        <v>44.3</v>
      </c>
      <c r="B345" s="326">
        <v>38.4</v>
      </c>
    </row>
    <row r="346" spans="1:2" x14ac:dyDescent="0.2">
      <c r="A346" s="326">
        <v>44.4</v>
      </c>
      <c r="B346" s="326">
        <v>38.4</v>
      </c>
    </row>
    <row r="347" spans="1:2" x14ac:dyDescent="0.2">
      <c r="A347" s="326">
        <v>44.5</v>
      </c>
      <c r="B347" s="326">
        <v>38.4</v>
      </c>
    </row>
    <row r="348" spans="1:2" x14ac:dyDescent="0.2">
      <c r="A348" s="326">
        <v>44.6</v>
      </c>
      <c r="B348" s="326">
        <v>38.299999999999997</v>
      </c>
    </row>
    <row r="349" spans="1:2" x14ac:dyDescent="0.2">
      <c r="A349" s="326">
        <v>44.7</v>
      </c>
      <c r="B349" s="326">
        <v>38.299999999999997</v>
      </c>
    </row>
    <row r="350" spans="1:2" x14ac:dyDescent="0.2">
      <c r="A350" s="326">
        <v>44.8</v>
      </c>
      <c r="B350" s="326">
        <v>38.299999999999997</v>
      </c>
    </row>
    <row r="351" spans="1:2" x14ac:dyDescent="0.2">
      <c r="A351" s="326">
        <v>44.9</v>
      </c>
      <c r="B351" s="326">
        <v>38.299999999999997</v>
      </c>
    </row>
    <row r="352" spans="1:2" x14ac:dyDescent="0.2">
      <c r="A352" s="326">
        <v>45</v>
      </c>
      <c r="B352" s="326">
        <v>38.299999999999997</v>
      </c>
    </row>
    <row r="353" spans="1:2" x14ac:dyDescent="0.2">
      <c r="A353" s="326">
        <v>45.1</v>
      </c>
      <c r="B353" s="326">
        <v>38.299999999999997</v>
      </c>
    </row>
    <row r="354" spans="1:2" x14ac:dyDescent="0.2">
      <c r="A354" s="326">
        <v>45.2</v>
      </c>
      <c r="B354" s="326">
        <v>38.299999999999997</v>
      </c>
    </row>
    <row r="355" spans="1:2" x14ac:dyDescent="0.2">
      <c r="A355" s="326">
        <v>45.3</v>
      </c>
      <c r="B355" s="326">
        <v>38.299999999999997</v>
      </c>
    </row>
    <row r="356" spans="1:2" x14ac:dyDescent="0.2">
      <c r="A356" s="326">
        <v>45.4</v>
      </c>
      <c r="B356" s="326">
        <v>38.299999999999997</v>
      </c>
    </row>
    <row r="357" spans="1:2" x14ac:dyDescent="0.2">
      <c r="A357" s="326">
        <v>45.5</v>
      </c>
      <c r="B357" s="326">
        <v>38.299999999999997</v>
      </c>
    </row>
    <row r="358" spans="1:2" x14ac:dyDescent="0.2">
      <c r="A358" s="326">
        <v>45.600000000000051</v>
      </c>
      <c r="B358" s="326">
        <v>38.200000000000003</v>
      </c>
    </row>
    <row r="359" spans="1:2" x14ac:dyDescent="0.2">
      <c r="A359" s="326">
        <v>45.700000000000053</v>
      </c>
      <c r="B359" s="326">
        <v>38.200000000000003</v>
      </c>
    </row>
    <row r="360" spans="1:2" x14ac:dyDescent="0.2">
      <c r="A360" s="326">
        <v>45.800000000000054</v>
      </c>
      <c r="B360" s="326">
        <v>38.200000000000003</v>
      </c>
    </row>
    <row r="361" spans="1:2" x14ac:dyDescent="0.2">
      <c r="A361" s="326">
        <v>45.900000000000055</v>
      </c>
      <c r="B361" s="326">
        <v>38.200000000000003</v>
      </c>
    </row>
    <row r="362" spans="1:2" x14ac:dyDescent="0.2">
      <c r="A362" s="326">
        <v>46</v>
      </c>
      <c r="B362" s="326">
        <v>38.200000000000003</v>
      </c>
    </row>
    <row r="363" spans="1:2" x14ac:dyDescent="0.2">
      <c r="A363" s="326">
        <v>46.1</v>
      </c>
      <c r="B363" s="326">
        <v>38.200000000000003</v>
      </c>
    </row>
    <row r="364" spans="1:2" x14ac:dyDescent="0.2">
      <c r="A364" s="326">
        <v>46.2</v>
      </c>
      <c r="B364" s="326">
        <v>38.200000000000003</v>
      </c>
    </row>
    <row r="365" spans="1:2" x14ac:dyDescent="0.2">
      <c r="A365" s="326">
        <v>46.3</v>
      </c>
      <c r="B365" s="326">
        <v>38.200000000000003</v>
      </c>
    </row>
    <row r="366" spans="1:2" x14ac:dyDescent="0.2">
      <c r="A366" s="326">
        <v>46.4</v>
      </c>
      <c r="B366" s="326">
        <v>38.200000000000003</v>
      </c>
    </row>
    <row r="367" spans="1:2" x14ac:dyDescent="0.2">
      <c r="A367" s="326">
        <v>46.5</v>
      </c>
      <c r="B367" s="326">
        <v>38.200000000000003</v>
      </c>
    </row>
    <row r="368" spans="1:2" x14ac:dyDescent="0.2">
      <c r="A368" s="326">
        <v>46.6</v>
      </c>
      <c r="B368" s="326">
        <v>38.1</v>
      </c>
    </row>
    <row r="369" spans="1:2" x14ac:dyDescent="0.2">
      <c r="A369" s="326">
        <v>46.7</v>
      </c>
      <c r="B369" s="326">
        <v>38.1</v>
      </c>
    </row>
    <row r="370" spans="1:2" x14ac:dyDescent="0.2">
      <c r="A370" s="326">
        <v>46.8</v>
      </c>
      <c r="B370" s="326">
        <v>38.1</v>
      </c>
    </row>
    <row r="371" spans="1:2" x14ac:dyDescent="0.2">
      <c r="A371" s="326">
        <v>46.9</v>
      </c>
      <c r="B371" s="326">
        <v>38.1</v>
      </c>
    </row>
    <row r="372" spans="1:2" x14ac:dyDescent="0.2">
      <c r="A372" s="326">
        <v>47.000000000000149</v>
      </c>
      <c r="B372" s="326">
        <v>38.1</v>
      </c>
    </row>
    <row r="373" spans="1:2" x14ac:dyDescent="0.2">
      <c r="A373" s="326">
        <v>48.000000000000149</v>
      </c>
      <c r="B373" s="326">
        <v>38.1</v>
      </c>
    </row>
    <row r="374" spans="1:2" x14ac:dyDescent="0.2">
      <c r="A374" s="327">
        <v>48.5</v>
      </c>
      <c r="B374" s="326">
        <v>38</v>
      </c>
    </row>
    <row r="375" spans="1:2" x14ac:dyDescent="0.2">
      <c r="A375" s="326">
        <v>49.000000000000149</v>
      </c>
      <c r="B375" s="326">
        <v>38</v>
      </c>
    </row>
    <row r="376" spans="1:2" x14ac:dyDescent="0.2">
      <c r="A376" s="326">
        <v>50.000000000000149</v>
      </c>
      <c r="B376" s="326">
        <v>38</v>
      </c>
    </row>
    <row r="377" spans="1:2" x14ac:dyDescent="0.2">
      <c r="A377" s="326">
        <v>51.000000000000149</v>
      </c>
      <c r="B377" s="326">
        <v>38</v>
      </c>
    </row>
    <row r="378" spans="1:2" x14ac:dyDescent="0.2">
      <c r="A378" s="326">
        <v>52.000000000000149</v>
      </c>
      <c r="B378" s="326">
        <v>38</v>
      </c>
    </row>
    <row r="379" spans="1:2" x14ac:dyDescent="0.2">
      <c r="A379" s="326">
        <v>52.100000000000151</v>
      </c>
      <c r="B379" s="326">
        <v>37.799999999999997</v>
      </c>
    </row>
    <row r="380" spans="1:2" x14ac:dyDescent="0.2">
      <c r="A380" s="326">
        <v>52.200000000000152</v>
      </c>
      <c r="B380" s="326">
        <v>37.6</v>
      </c>
    </row>
    <row r="381" spans="1:2" x14ac:dyDescent="0.2">
      <c r="A381" s="326">
        <v>52.300000000000153</v>
      </c>
      <c r="B381" s="326">
        <v>37.4</v>
      </c>
    </row>
    <row r="382" spans="1:2" x14ac:dyDescent="0.2">
      <c r="A382" s="326">
        <v>52.400000000000155</v>
      </c>
      <c r="B382" s="326">
        <v>37.200000000000003</v>
      </c>
    </row>
    <row r="383" spans="1:2" x14ac:dyDescent="0.2">
      <c r="A383" s="326">
        <v>52.500000000000156</v>
      </c>
      <c r="B383" s="326">
        <v>37.1</v>
      </c>
    </row>
    <row r="384" spans="1:2" x14ac:dyDescent="0.2">
      <c r="A384" s="326">
        <v>52.600000000000158</v>
      </c>
      <c r="B384" s="326">
        <v>36.9</v>
      </c>
    </row>
    <row r="385" spans="1:2" x14ac:dyDescent="0.2">
      <c r="A385" s="326">
        <v>52.700000000000159</v>
      </c>
      <c r="B385" s="326">
        <v>36.700000000000003</v>
      </c>
    </row>
    <row r="386" spans="1:2" x14ac:dyDescent="0.2">
      <c r="A386" s="326">
        <v>52.800000000000161</v>
      </c>
      <c r="B386" s="326">
        <v>36.5</v>
      </c>
    </row>
    <row r="387" spans="1:2" x14ac:dyDescent="0.2">
      <c r="A387" s="326">
        <v>52.900000000000162</v>
      </c>
      <c r="B387" s="326">
        <v>36.299999999999997</v>
      </c>
    </row>
    <row r="388" spans="1:2" x14ac:dyDescent="0.2">
      <c r="A388" s="326">
        <v>53.000000000000163</v>
      </c>
      <c r="B388" s="326">
        <v>36.299999999999997</v>
      </c>
    </row>
    <row r="389" spans="1:2" x14ac:dyDescent="0.2">
      <c r="A389" s="326">
        <v>53.100000000000165</v>
      </c>
      <c r="B389" s="326">
        <v>36.1</v>
      </c>
    </row>
    <row r="390" spans="1:2" x14ac:dyDescent="0.2">
      <c r="A390" s="326">
        <v>53.200000000000166</v>
      </c>
      <c r="B390" s="326">
        <v>35.9</v>
      </c>
    </row>
    <row r="391" spans="1:2" x14ac:dyDescent="0.2">
      <c r="A391" s="326">
        <v>53.300000000000168</v>
      </c>
      <c r="B391" s="326">
        <v>35.700000000000003</v>
      </c>
    </row>
    <row r="392" spans="1:2" x14ac:dyDescent="0.2">
      <c r="A392" s="326">
        <v>53.400000000000169</v>
      </c>
      <c r="B392" s="326">
        <v>35.5</v>
      </c>
    </row>
    <row r="393" spans="1:2" x14ac:dyDescent="0.2">
      <c r="A393" s="326">
        <v>53.500000000000171</v>
      </c>
      <c r="B393" s="326">
        <v>35.4</v>
      </c>
    </row>
    <row r="394" spans="1:2" x14ac:dyDescent="0.2">
      <c r="A394" s="326">
        <v>53.600000000000172</v>
      </c>
      <c r="B394" s="326">
        <v>35.200000000000003</v>
      </c>
    </row>
    <row r="395" spans="1:2" x14ac:dyDescent="0.2">
      <c r="A395" s="326">
        <v>53.700000000000173</v>
      </c>
      <c r="B395" s="326">
        <v>35</v>
      </c>
    </row>
    <row r="396" spans="1:2" x14ac:dyDescent="0.2">
      <c r="A396" s="326">
        <v>53.800000000000175</v>
      </c>
      <c r="B396" s="326">
        <v>34.799999999999997</v>
      </c>
    </row>
    <row r="397" spans="1:2" x14ac:dyDescent="0.2">
      <c r="A397" s="326">
        <v>53.900000000000176</v>
      </c>
      <c r="B397" s="326">
        <v>34.6</v>
      </c>
    </row>
    <row r="398" spans="1:2" x14ac:dyDescent="0.2">
      <c r="A398" s="326">
        <v>54.000000000000178</v>
      </c>
      <c r="B398" s="326">
        <v>34.6</v>
      </c>
    </row>
    <row r="399" spans="1:2" x14ac:dyDescent="0.2">
      <c r="A399" s="326">
        <v>54.100000000000179</v>
      </c>
      <c r="B399" s="326">
        <v>34.4</v>
      </c>
    </row>
    <row r="400" spans="1:2" x14ac:dyDescent="0.2">
      <c r="A400" s="326">
        <v>54.20000000000018</v>
      </c>
      <c r="B400" s="326">
        <v>34.200000000000003</v>
      </c>
    </row>
    <row r="401" spans="1:2" x14ac:dyDescent="0.2">
      <c r="A401" s="326">
        <v>54.300000000000182</v>
      </c>
      <c r="B401" s="326">
        <v>34</v>
      </c>
    </row>
    <row r="402" spans="1:2" x14ac:dyDescent="0.2">
      <c r="A402" s="326">
        <v>54.4</v>
      </c>
      <c r="B402" s="326">
        <v>33.799999999999997</v>
      </c>
    </row>
    <row r="403" spans="1:2" x14ac:dyDescent="0.2">
      <c r="A403" s="326">
        <v>54.5</v>
      </c>
      <c r="B403" s="326">
        <v>33.700000000000003</v>
      </c>
    </row>
    <row r="404" spans="1:2" x14ac:dyDescent="0.2">
      <c r="A404" s="326">
        <v>54.6</v>
      </c>
      <c r="B404" s="326">
        <v>33.5</v>
      </c>
    </row>
    <row r="405" spans="1:2" x14ac:dyDescent="0.2">
      <c r="A405" s="326">
        <v>54.7</v>
      </c>
      <c r="B405" s="326">
        <v>33.299999999999997</v>
      </c>
    </row>
    <row r="406" spans="1:2" x14ac:dyDescent="0.2">
      <c r="A406" s="326">
        <v>54.8</v>
      </c>
      <c r="B406" s="326">
        <v>33.1</v>
      </c>
    </row>
    <row r="407" spans="1:2" x14ac:dyDescent="0.2">
      <c r="A407" s="326">
        <v>54.9</v>
      </c>
      <c r="B407" s="326">
        <v>33</v>
      </c>
    </row>
    <row r="408" spans="1:2" x14ac:dyDescent="0.2">
      <c r="A408" s="326">
        <v>55</v>
      </c>
      <c r="B408" s="326">
        <v>33</v>
      </c>
    </row>
    <row r="409" spans="1:2" x14ac:dyDescent="0.2">
      <c r="A409" s="326">
        <v>55.1</v>
      </c>
      <c r="B409" s="326">
        <v>32.799999999999997</v>
      </c>
    </row>
    <row r="410" spans="1:2" x14ac:dyDescent="0.2">
      <c r="A410" s="326">
        <v>55.2</v>
      </c>
      <c r="B410" s="326">
        <v>32.5</v>
      </c>
    </row>
    <row r="411" spans="1:2" x14ac:dyDescent="0.2">
      <c r="A411" s="326">
        <v>55.3</v>
      </c>
      <c r="B411" s="326">
        <v>32.299999999999997</v>
      </c>
    </row>
    <row r="412" spans="1:2" x14ac:dyDescent="0.2">
      <c r="A412" s="326">
        <v>55.4</v>
      </c>
      <c r="B412" s="326">
        <v>32</v>
      </c>
    </row>
    <row r="413" spans="1:2" x14ac:dyDescent="0.2">
      <c r="A413" s="326">
        <v>55.5</v>
      </c>
      <c r="B413" s="326">
        <v>31.8</v>
      </c>
    </row>
    <row r="414" spans="1:2" x14ac:dyDescent="0.2">
      <c r="A414" s="326">
        <v>55.6</v>
      </c>
      <c r="B414" s="326">
        <v>31.6</v>
      </c>
    </row>
    <row r="415" spans="1:2" x14ac:dyDescent="0.2">
      <c r="A415" s="326">
        <v>55.7</v>
      </c>
      <c r="B415" s="326">
        <v>31.3</v>
      </c>
    </row>
    <row r="416" spans="1:2" x14ac:dyDescent="0.2">
      <c r="A416" s="326">
        <v>55.8</v>
      </c>
      <c r="B416" s="326">
        <v>31.1</v>
      </c>
    </row>
    <row r="417" spans="1:2" x14ac:dyDescent="0.2">
      <c r="A417" s="326">
        <v>55.9</v>
      </c>
      <c r="B417" s="326">
        <v>30.8</v>
      </c>
    </row>
    <row r="418" spans="1:2" x14ac:dyDescent="0.2">
      <c r="A418" s="326">
        <v>56</v>
      </c>
      <c r="B418" s="326">
        <v>30.8</v>
      </c>
    </row>
    <row r="419" spans="1:2" x14ac:dyDescent="0.2">
      <c r="A419" s="326">
        <v>56.1</v>
      </c>
      <c r="B419" s="326">
        <v>30.6</v>
      </c>
    </row>
    <row r="420" spans="1:2" x14ac:dyDescent="0.2">
      <c r="A420" s="326">
        <v>56.2</v>
      </c>
      <c r="B420" s="326">
        <v>30.3</v>
      </c>
    </row>
    <row r="421" spans="1:2" x14ac:dyDescent="0.2">
      <c r="A421" s="326">
        <v>56.3</v>
      </c>
      <c r="B421" s="326">
        <v>30.1</v>
      </c>
    </row>
    <row r="422" spans="1:2" x14ac:dyDescent="0.2">
      <c r="A422" s="326">
        <v>56.4</v>
      </c>
      <c r="B422" s="326">
        <v>29.9</v>
      </c>
    </row>
    <row r="423" spans="1:2" x14ac:dyDescent="0.2">
      <c r="A423" s="326">
        <v>56.5</v>
      </c>
      <c r="B423" s="326">
        <v>29.7</v>
      </c>
    </row>
    <row r="424" spans="1:2" x14ac:dyDescent="0.2">
      <c r="A424" s="326">
        <v>56.6</v>
      </c>
      <c r="B424" s="326">
        <v>29.4</v>
      </c>
    </row>
    <row r="425" spans="1:2" x14ac:dyDescent="0.2">
      <c r="A425" s="326">
        <v>56.7</v>
      </c>
      <c r="B425" s="326">
        <v>29.2</v>
      </c>
    </row>
    <row r="426" spans="1:2" x14ac:dyDescent="0.2">
      <c r="A426" s="326">
        <v>56.8</v>
      </c>
      <c r="B426" s="326">
        <v>29</v>
      </c>
    </row>
    <row r="427" spans="1:2" x14ac:dyDescent="0.2">
      <c r="A427" s="326">
        <v>56.9</v>
      </c>
      <c r="B427" s="326">
        <v>28.7</v>
      </c>
    </row>
    <row r="428" spans="1:2" x14ac:dyDescent="0.2">
      <c r="A428" s="326">
        <v>57</v>
      </c>
      <c r="B428" s="326">
        <v>28.7</v>
      </c>
    </row>
    <row r="429" spans="1:2" x14ac:dyDescent="0.2">
      <c r="A429" s="326">
        <v>57.1</v>
      </c>
      <c r="B429" s="326">
        <v>28.5</v>
      </c>
    </row>
    <row r="430" spans="1:2" x14ac:dyDescent="0.2">
      <c r="A430" s="326">
        <v>57.2</v>
      </c>
      <c r="B430" s="326">
        <v>28.3</v>
      </c>
    </row>
    <row r="431" spans="1:2" x14ac:dyDescent="0.2">
      <c r="A431" s="326">
        <v>57.3</v>
      </c>
      <c r="B431" s="326">
        <v>28</v>
      </c>
    </row>
    <row r="432" spans="1:2" x14ac:dyDescent="0.2">
      <c r="A432" s="326">
        <v>57.4</v>
      </c>
      <c r="B432" s="326">
        <v>27.8</v>
      </c>
    </row>
    <row r="433" spans="1:2" x14ac:dyDescent="0.2">
      <c r="A433" s="326">
        <v>57.5</v>
      </c>
      <c r="B433" s="326">
        <v>27.6</v>
      </c>
    </row>
    <row r="434" spans="1:2" x14ac:dyDescent="0.2">
      <c r="A434" s="326">
        <v>57.6</v>
      </c>
      <c r="B434" s="326">
        <v>27.4</v>
      </c>
    </row>
    <row r="435" spans="1:2" x14ac:dyDescent="0.2">
      <c r="A435" s="326">
        <v>57.7</v>
      </c>
      <c r="B435" s="326">
        <v>27.2</v>
      </c>
    </row>
    <row r="436" spans="1:2" x14ac:dyDescent="0.2">
      <c r="A436" s="326">
        <v>57.8</v>
      </c>
      <c r="B436" s="326">
        <v>26.9</v>
      </c>
    </row>
    <row r="437" spans="1:2" x14ac:dyDescent="0.2">
      <c r="A437" s="326">
        <v>57.9</v>
      </c>
      <c r="B437" s="326">
        <v>26.7</v>
      </c>
    </row>
    <row r="438" spans="1:2" x14ac:dyDescent="0.2">
      <c r="A438" s="326">
        <v>58</v>
      </c>
      <c r="B438" s="326">
        <v>26.7</v>
      </c>
    </row>
    <row r="439" spans="1:2" x14ac:dyDescent="0.2">
      <c r="A439" s="326">
        <v>58.100000000000051</v>
      </c>
      <c r="B439" s="326">
        <v>26.5</v>
      </c>
    </row>
    <row r="440" spans="1:2" x14ac:dyDescent="0.2">
      <c r="A440" s="326">
        <v>58.200000000000053</v>
      </c>
      <c r="B440" s="326">
        <v>26.3</v>
      </c>
    </row>
    <row r="441" spans="1:2" x14ac:dyDescent="0.2">
      <c r="A441" s="326">
        <v>58.300000000000054</v>
      </c>
      <c r="B441" s="326">
        <v>26.1</v>
      </c>
    </row>
    <row r="442" spans="1:2" x14ac:dyDescent="0.2">
      <c r="A442" s="326">
        <v>58.4</v>
      </c>
      <c r="B442" s="326">
        <v>25.9</v>
      </c>
    </row>
    <row r="443" spans="1:2" x14ac:dyDescent="0.2">
      <c r="A443" s="326">
        <v>58.5</v>
      </c>
      <c r="B443" s="326">
        <v>25.6</v>
      </c>
    </row>
    <row r="444" spans="1:2" x14ac:dyDescent="0.2">
      <c r="A444" s="326">
        <v>58.6</v>
      </c>
      <c r="B444" s="326">
        <v>25.4</v>
      </c>
    </row>
    <row r="445" spans="1:2" x14ac:dyDescent="0.2">
      <c r="A445" s="326">
        <v>58.7</v>
      </c>
      <c r="B445" s="326">
        <v>25.2</v>
      </c>
    </row>
    <row r="446" spans="1:2" x14ac:dyDescent="0.2">
      <c r="A446" s="326">
        <v>58.8</v>
      </c>
      <c r="B446" s="326">
        <v>25</v>
      </c>
    </row>
    <row r="447" spans="1:2" x14ac:dyDescent="0.2">
      <c r="A447" s="326">
        <v>58.9</v>
      </c>
      <c r="B447" s="326">
        <v>24.8</v>
      </c>
    </row>
    <row r="448" spans="1:2" x14ac:dyDescent="0.2">
      <c r="A448" s="326">
        <v>59</v>
      </c>
      <c r="B448" s="326">
        <v>24.8</v>
      </c>
    </row>
    <row r="449" spans="1:2" x14ac:dyDescent="0.2">
      <c r="A449" s="326">
        <v>59.1</v>
      </c>
      <c r="B449" s="326">
        <v>24.6</v>
      </c>
    </row>
    <row r="450" spans="1:2" x14ac:dyDescent="0.2">
      <c r="A450" s="326">
        <v>59.2</v>
      </c>
      <c r="B450" s="326">
        <v>24.4</v>
      </c>
    </row>
    <row r="451" spans="1:2" x14ac:dyDescent="0.2">
      <c r="A451" s="326">
        <v>59.3</v>
      </c>
      <c r="B451" s="326">
        <v>24.2</v>
      </c>
    </row>
    <row r="452" spans="1:2" x14ac:dyDescent="0.2">
      <c r="A452" s="326">
        <v>59.4</v>
      </c>
      <c r="B452" s="326">
        <v>24</v>
      </c>
    </row>
    <row r="453" spans="1:2" x14ac:dyDescent="0.2">
      <c r="A453" s="326">
        <v>59.5</v>
      </c>
      <c r="B453" s="326">
        <v>23.8</v>
      </c>
    </row>
    <row r="454" spans="1:2" x14ac:dyDescent="0.2">
      <c r="A454" s="326">
        <v>59.6</v>
      </c>
      <c r="B454" s="326">
        <v>23.6</v>
      </c>
    </row>
    <row r="455" spans="1:2" x14ac:dyDescent="0.2">
      <c r="A455" s="326">
        <v>59.7</v>
      </c>
      <c r="B455" s="326">
        <v>23.4</v>
      </c>
    </row>
    <row r="456" spans="1:2" x14ac:dyDescent="0.2">
      <c r="A456" s="326">
        <v>59.8</v>
      </c>
      <c r="B456" s="326">
        <v>23.2</v>
      </c>
    </row>
    <row r="457" spans="1:2" x14ac:dyDescent="0.2">
      <c r="A457" s="326">
        <v>59.9</v>
      </c>
      <c r="B457" s="326">
        <v>23</v>
      </c>
    </row>
    <row r="458" spans="1:2" x14ac:dyDescent="0.2">
      <c r="A458" s="326">
        <v>60</v>
      </c>
      <c r="B458" s="326">
        <v>23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1"/>
  <sheetViews>
    <sheetView topLeftCell="A1237" workbookViewId="0">
      <selection activeCell="A1237" sqref="A1237"/>
    </sheetView>
  </sheetViews>
  <sheetFormatPr defaultRowHeight="15" x14ac:dyDescent="0.2"/>
  <sheetData>
    <row r="1" spans="1:2" x14ac:dyDescent="0.2">
      <c r="A1" s="349">
        <v>2.5</v>
      </c>
      <c r="B1" s="349">
        <v>38900</v>
      </c>
    </row>
    <row r="2" spans="1:2" x14ac:dyDescent="0.2">
      <c r="A2" s="349">
        <v>2.5099999999999998</v>
      </c>
      <c r="B2" s="349">
        <v>39012.589999999997</v>
      </c>
    </row>
    <row r="3" spans="1:2" x14ac:dyDescent="0.2">
      <c r="A3" s="349">
        <v>2.52</v>
      </c>
      <c r="B3" s="349">
        <v>39125.279999999999</v>
      </c>
    </row>
    <row r="4" spans="1:2" x14ac:dyDescent="0.2">
      <c r="A4" s="349">
        <v>2.5299999999999998</v>
      </c>
      <c r="B4" s="349">
        <v>39238.07</v>
      </c>
    </row>
    <row r="5" spans="1:2" x14ac:dyDescent="0.2">
      <c r="A5" s="349">
        <v>2.54</v>
      </c>
      <c r="B5" s="349">
        <v>39350.959999999999</v>
      </c>
    </row>
    <row r="6" spans="1:2" x14ac:dyDescent="0.2">
      <c r="A6" s="349">
        <v>2.5499999999999998</v>
      </c>
      <c r="B6" s="349">
        <v>39463.949999999997</v>
      </c>
    </row>
    <row r="7" spans="1:2" x14ac:dyDescent="0.2">
      <c r="A7" s="349">
        <v>2.56</v>
      </c>
      <c r="B7" s="349">
        <v>39577.040000000001</v>
      </c>
    </row>
    <row r="8" spans="1:2" x14ac:dyDescent="0.2">
      <c r="A8" s="349">
        <v>2.57</v>
      </c>
      <c r="B8" s="349">
        <v>39690.230000000003</v>
      </c>
    </row>
    <row r="9" spans="1:2" x14ac:dyDescent="0.2">
      <c r="A9" s="349">
        <v>2.58</v>
      </c>
      <c r="B9" s="349">
        <v>39803.51</v>
      </c>
    </row>
    <row r="10" spans="1:2" x14ac:dyDescent="0.2">
      <c r="A10" s="349">
        <v>2.59</v>
      </c>
      <c r="B10" s="349">
        <v>39916.9</v>
      </c>
    </row>
    <row r="11" spans="1:2" x14ac:dyDescent="0.2">
      <c r="A11" s="349">
        <v>2.6</v>
      </c>
      <c r="B11" s="349">
        <v>40030.39</v>
      </c>
    </row>
    <row r="12" spans="1:2" x14ac:dyDescent="0.2">
      <c r="A12" s="349">
        <v>2.61</v>
      </c>
      <c r="B12" s="349">
        <v>40143.980000000003</v>
      </c>
    </row>
    <row r="13" spans="1:2" x14ac:dyDescent="0.2">
      <c r="A13" s="349">
        <v>2.62</v>
      </c>
      <c r="B13" s="349">
        <v>40257.67</v>
      </c>
    </row>
    <row r="14" spans="1:2" x14ac:dyDescent="0.2">
      <c r="A14" s="349">
        <v>2.63</v>
      </c>
      <c r="B14" s="349">
        <v>40371.449999999997</v>
      </c>
    </row>
    <row r="15" spans="1:2" x14ac:dyDescent="0.2">
      <c r="A15" s="349">
        <v>2.64</v>
      </c>
      <c r="B15" s="349">
        <v>40485.339999999997</v>
      </c>
    </row>
    <row r="16" spans="1:2" x14ac:dyDescent="0.2">
      <c r="A16" s="349">
        <v>2.65</v>
      </c>
      <c r="B16" s="349">
        <v>40599.32</v>
      </c>
    </row>
    <row r="17" spans="1:2" x14ac:dyDescent="0.2">
      <c r="A17" s="349">
        <v>2.66</v>
      </c>
      <c r="B17" s="349">
        <v>40713.410000000003</v>
      </c>
    </row>
    <row r="18" spans="1:2" x14ac:dyDescent="0.2">
      <c r="A18" s="349">
        <v>2.67</v>
      </c>
      <c r="B18" s="349">
        <v>40827.589999999997</v>
      </c>
    </row>
    <row r="19" spans="1:2" x14ac:dyDescent="0.2">
      <c r="A19" s="349">
        <v>2.68</v>
      </c>
      <c r="B19" s="349">
        <v>40941.870000000003</v>
      </c>
    </row>
    <row r="20" spans="1:2" x14ac:dyDescent="0.2">
      <c r="A20" s="349">
        <v>2.69</v>
      </c>
      <c r="B20" s="349">
        <v>41056.25</v>
      </c>
    </row>
    <row r="21" spans="1:2" x14ac:dyDescent="0.2">
      <c r="A21" s="349">
        <v>2.7</v>
      </c>
      <c r="B21" s="349">
        <v>41170.720000000001</v>
      </c>
    </row>
    <row r="22" spans="1:2" x14ac:dyDescent="0.2">
      <c r="A22" s="349">
        <v>2.71</v>
      </c>
      <c r="B22" s="349">
        <v>41285.300000000003</v>
      </c>
    </row>
    <row r="23" spans="1:2" x14ac:dyDescent="0.2">
      <c r="A23" s="349">
        <v>2.72</v>
      </c>
      <c r="B23" s="349">
        <v>41399.97</v>
      </c>
    </row>
    <row r="24" spans="1:2" x14ac:dyDescent="0.2">
      <c r="A24" s="349">
        <v>2.73</v>
      </c>
      <c r="B24" s="349">
        <v>41514.75</v>
      </c>
    </row>
    <row r="25" spans="1:2" x14ac:dyDescent="0.2">
      <c r="A25" s="349">
        <v>2.74</v>
      </c>
      <c r="B25" s="349">
        <v>41629.620000000003</v>
      </c>
    </row>
    <row r="26" spans="1:2" x14ac:dyDescent="0.2">
      <c r="A26" s="349">
        <v>2.75</v>
      </c>
      <c r="B26" s="349">
        <v>41744.589999999997</v>
      </c>
    </row>
    <row r="27" spans="1:2" x14ac:dyDescent="0.2">
      <c r="A27" s="349">
        <v>2.76</v>
      </c>
      <c r="B27" s="349">
        <v>41859.65</v>
      </c>
    </row>
    <row r="28" spans="1:2" x14ac:dyDescent="0.2">
      <c r="A28" s="349">
        <v>2.77</v>
      </c>
      <c r="B28" s="349">
        <v>41974.82</v>
      </c>
    </row>
    <row r="29" spans="1:2" x14ac:dyDescent="0.2">
      <c r="A29" s="349">
        <v>2.78</v>
      </c>
      <c r="B29" s="349">
        <v>42090.080000000002</v>
      </c>
    </row>
    <row r="30" spans="1:2" x14ac:dyDescent="0.2">
      <c r="A30" s="349">
        <v>2.79</v>
      </c>
      <c r="B30" s="349">
        <v>42205.440000000002</v>
      </c>
    </row>
    <row r="31" spans="1:2" x14ac:dyDescent="0.2">
      <c r="A31" s="349">
        <v>2.8</v>
      </c>
      <c r="B31" s="349">
        <v>42320.89</v>
      </c>
    </row>
    <row r="32" spans="1:2" x14ac:dyDescent="0.2">
      <c r="A32" s="349">
        <v>2.81</v>
      </c>
      <c r="B32" s="349">
        <v>42436.45</v>
      </c>
    </row>
    <row r="33" spans="1:2" x14ac:dyDescent="0.2">
      <c r="A33" s="349">
        <v>2.82</v>
      </c>
      <c r="B33" s="349">
        <v>42552.1</v>
      </c>
    </row>
    <row r="34" spans="1:2" x14ac:dyDescent="0.2">
      <c r="A34" s="349">
        <v>2.83</v>
      </c>
      <c r="B34" s="349">
        <v>42667.839999999997</v>
      </c>
    </row>
    <row r="35" spans="1:2" x14ac:dyDescent="0.2">
      <c r="A35" s="349">
        <v>2.84</v>
      </c>
      <c r="B35" s="349">
        <v>42783.69</v>
      </c>
    </row>
    <row r="36" spans="1:2" x14ac:dyDescent="0.2">
      <c r="A36" s="349">
        <v>2.85</v>
      </c>
      <c r="B36" s="349">
        <v>42899.63</v>
      </c>
    </row>
    <row r="37" spans="1:2" x14ac:dyDescent="0.2">
      <c r="A37" s="349">
        <v>2.86</v>
      </c>
      <c r="B37" s="349">
        <v>43015.67</v>
      </c>
    </row>
    <row r="38" spans="1:2" x14ac:dyDescent="0.2">
      <c r="A38" s="349">
        <v>2.87</v>
      </c>
      <c r="B38" s="349">
        <v>43131.81</v>
      </c>
    </row>
    <row r="39" spans="1:2" x14ac:dyDescent="0.2">
      <c r="A39" s="349">
        <v>2.88</v>
      </c>
      <c r="B39" s="349">
        <v>43248.04</v>
      </c>
    </row>
    <row r="40" spans="1:2" x14ac:dyDescent="0.2">
      <c r="A40" s="349">
        <v>2.89</v>
      </c>
      <c r="B40" s="349">
        <v>43364.37</v>
      </c>
    </row>
    <row r="41" spans="1:2" x14ac:dyDescent="0.2">
      <c r="A41" s="349">
        <v>2.9</v>
      </c>
      <c r="B41" s="349">
        <v>43480.79</v>
      </c>
    </row>
    <row r="42" spans="1:2" x14ac:dyDescent="0.2">
      <c r="A42" s="349">
        <v>2.91</v>
      </c>
      <c r="B42" s="349">
        <v>43597.31</v>
      </c>
    </row>
    <row r="43" spans="1:2" x14ac:dyDescent="0.2">
      <c r="A43" s="349">
        <v>2.92</v>
      </c>
      <c r="B43" s="349">
        <v>43713.93</v>
      </c>
    </row>
    <row r="44" spans="1:2" x14ac:dyDescent="0.2">
      <c r="A44" s="349">
        <v>2.93</v>
      </c>
      <c r="B44" s="349">
        <v>43830.64</v>
      </c>
    </row>
    <row r="45" spans="1:2" x14ac:dyDescent="0.2">
      <c r="A45" s="349">
        <v>2.94</v>
      </c>
      <c r="B45" s="349">
        <v>43947.45</v>
      </c>
    </row>
    <row r="46" spans="1:2" x14ac:dyDescent="0.2">
      <c r="A46" s="349">
        <v>2.95</v>
      </c>
      <c r="B46" s="349">
        <v>44064.36</v>
      </c>
    </row>
    <row r="47" spans="1:2" x14ac:dyDescent="0.2">
      <c r="A47" s="349">
        <v>2.96</v>
      </c>
      <c r="B47" s="349">
        <v>44181.36</v>
      </c>
    </row>
    <row r="48" spans="1:2" x14ac:dyDescent="0.2">
      <c r="A48" s="349">
        <v>2.97</v>
      </c>
      <c r="B48" s="349">
        <v>44298.46</v>
      </c>
    </row>
    <row r="49" spans="1:2" x14ac:dyDescent="0.2">
      <c r="A49" s="349">
        <v>2.98</v>
      </c>
      <c r="B49" s="349">
        <v>44415.65</v>
      </c>
    </row>
    <row r="50" spans="1:2" x14ac:dyDescent="0.2">
      <c r="A50" s="349">
        <v>2.99</v>
      </c>
      <c r="B50" s="349">
        <v>44532.94</v>
      </c>
    </row>
    <row r="51" spans="1:2" x14ac:dyDescent="0.2">
      <c r="A51" s="349">
        <v>3</v>
      </c>
      <c r="B51" s="349">
        <v>44650.32</v>
      </c>
    </row>
    <row r="52" spans="1:2" x14ac:dyDescent="0.2">
      <c r="A52" s="349">
        <v>3.01</v>
      </c>
      <c r="B52" s="349">
        <v>44767.8</v>
      </c>
    </row>
    <row r="53" spans="1:2" x14ac:dyDescent="0.2">
      <c r="A53" s="349">
        <v>3.02</v>
      </c>
      <c r="B53" s="349">
        <v>44885.37</v>
      </c>
    </row>
    <row r="54" spans="1:2" x14ac:dyDescent="0.2">
      <c r="A54" s="349">
        <v>3.03</v>
      </c>
      <c r="B54" s="349">
        <v>45003.040000000001</v>
      </c>
    </row>
    <row r="55" spans="1:2" x14ac:dyDescent="0.2">
      <c r="A55" s="349">
        <v>3.04</v>
      </c>
      <c r="B55" s="349">
        <v>45120.81</v>
      </c>
    </row>
    <row r="56" spans="1:2" x14ac:dyDescent="0.2">
      <c r="A56" s="349">
        <v>3.05</v>
      </c>
      <c r="B56" s="349">
        <v>45238.67</v>
      </c>
    </row>
    <row r="57" spans="1:2" x14ac:dyDescent="0.2">
      <c r="A57" s="349">
        <v>3.06</v>
      </c>
      <c r="B57" s="349">
        <v>45356.62</v>
      </c>
    </row>
    <row r="58" spans="1:2" x14ac:dyDescent="0.2">
      <c r="A58" s="349">
        <v>3.07</v>
      </c>
      <c r="B58" s="349">
        <v>45474.67</v>
      </c>
    </row>
    <row r="59" spans="1:2" x14ac:dyDescent="0.2">
      <c r="A59" s="349">
        <v>3.08</v>
      </c>
      <c r="B59" s="349">
        <v>45592.81</v>
      </c>
    </row>
    <row r="60" spans="1:2" x14ac:dyDescent="0.2">
      <c r="A60" s="349">
        <v>3.09</v>
      </c>
      <c r="B60" s="349">
        <v>45711.05</v>
      </c>
    </row>
    <row r="61" spans="1:2" x14ac:dyDescent="0.2">
      <c r="A61" s="349">
        <v>3.1</v>
      </c>
      <c r="B61" s="349">
        <v>45829.38</v>
      </c>
    </row>
    <row r="62" spans="1:2" x14ac:dyDescent="0.2">
      <c r="A62" s="349">
        <v>3.11</v>
      </c>
      <c r="B62" s="349">
        <v>45947.81</v>
      </c>
    </row>
    <row r="63" spans="1:2" x14ac:dyDescent="0.2">
      <c r="A63" s="349">
        <v>3.12</v>
      </c>
      <c r="B63" s="349">
        <v>46066.33</v>
      </c>
    </row>
    <row r="64" spans="1:2" x14ac:dyDescent="0.2">
      <c r="A64" s="349">
        <v>3.13</v>
      </c>
      <c r="B64" s="349">
        <v>46184.95</v>
      </c>
    </row>
    <row r="65" spans="1:2" x14ac:dyDescent="0.2">
      <c r="A65" s="349">
        <v>3.14</v>
      </c>
      <c r="B65" s="349">
        <v>46303.66</v>
      </c>
    </row>
    <row r="66" spans="1:2" x14ac:dyDescent="0.2">
      <c r="A66" s="349">
        <v>3.15</v>
      </c>
      <c r="B66" s="349">
        <v>46422.46</v>
      </c>
    </row>
    <row r="67" spans="1:2" x14ac:dyDescent="0.2">
      <c r="A67" s="349">
        <v>3.16</v>
      </c>
      <c r="B67" s="349">
        <v>46541.36</v>
      </c>
    </row>
    <row r="68" spans="1:2" x14ac:dyDescent="0.2">
      <c r="A68" s="349">
        <v>3.17</v>
      </c>
      <c r="B68" s="349">
        <v>46660.35</v>
      </c>
    </row>
    <row r="69" spans="1:2" x14ac:dyDescent="0.2">
      <c r="A69" s="349">
        <v>3.18</v>
      </c>
      <c r="B69" s="349">
        <v>46779.43</v>
      </c>
    </row>
    <row r="70" spans="1:2" x14ac:dyDescent="0.2">
      <c r="A70" s="349">
        <v>3.19</v>
      </c>
      <c r="B70" s="349">
        <v>46898.61</v>
      </c>
    </row>
    <row r="71" spans="1:2" x14ac:dyDescent="0.2">
      <c r="A71" s="349">
        <v>3.2</v>
      </c>
      <c r="B71" s="349">
        <v>47017.89</v>
      </c>
    </row>
    <row r="72" spans="1:2" x14ac:dyDescent="0.2">
      <c r="A72" s="349">
        <v>3.21</v>
      </c>
      <c r="B72" s="349">
        <v>47137.25</v>
      </c>
    </row>
    <row r="73" spans="1:2" x14ac:dyDescent="0.2">
      <c r="A73" s="349">
        <v>3.22</v>
      </c>
      <c r="B73" s="349">
        <v>47256.71</v>
      </c>
    </row>
    <row r="74" spans="1:2" x14ac:dyDescent="0.2">
      <c r="A74" s="349">
        <v>3.23</v>
      </c>
      <c r="B74" s="349">
        <v>47376.26</v>
      </c>
    </row>
    <row r="75" spans="1:2" x14ac:dyDescent="0.2">
      <c r="A75" s="349">
        <v>3.24</v>
      </c>
      <c r="B75" s="349">
        <v>47495.91</v>
      </c>
    </row>
    <row r="76" spans="1:2" x14ac:dyDescent="0.2">
      <c r="A76" s="349">
        <v>3.25</v>
      </c>
      <c r="B76" s="349">
        <v>47615.65</v>
      </c>
    </row>
    <row r="77" spans="1:2" x14ac:dyDescent="0.2">
      <c r="A77" s="349">
        <v>3.26</v>
      </c>
      <c r="B77" s="349">
        <v>47735.48</v>
      </c>
    </row>
    <row r="78" spans="1:2" x14ac:dyDescent="0.2">
      <c r="A78" s="349">
        <v>3.27</v>
      </c>
      <c r="B78" s="349">
        <v>47855.4</v>
      </c>
    </row>
    <row r="79" spans="1:2" x14ac:dyDescent="0.2">
      <c r="A79" s="349">
        <v>3.28</v>
      </c>
      <c r="B79" s="349">
        <v>47975.42</v>
      </c>
    </row>
    <row r="80" spans="1:2" x14ac:dyDescent="0.2">
      <c r="A80" s="349">
        <v>3.29</v>
      </c>
      <c r="B80" s="349">
        <v>48095.53</v>
      </c>
    </row>
    <row r="81" spans="1:2" x14ac:dyDescent="0.2">
      <c r="A81" s="349">
        <v>3.3</v>
      </c>
      <c r="B81" s="349">
        <v>48215.73</v>
      </c>
    </row>
    <row r="82" spans="1:2" x14ac:dyDescent="0.2">
      <c r="A82" s="349">
        <v>3.31</v>
      </c>
      <c r="B82" s="349">
        <v>48336.03</v>
      </c>
    </row>
    <row r="83" spans="1:2" x14ac:dyDescent="0.2">
      <c r="A83" s="349">
        <v>3.32</v>
      </c>
      <c r="B83" s="349">
        <v>48456.42</v>
      </c>
    </row>
    <row r="84" spans="1:2" x14ac:dyDescent="0.2">
      <c r="A84" s="349">
        <v>3.33</v>
      </c>
      <c r="B84" s="349">
        <v>48576.9</v>
      </c>
    </row>
    <row r="85" spans="1:2" x14ac:dyDescent="0.2">
      <c r="A85" s="349">
        <v>3.34</v>
      </c>
      <c r="B85" s="349">
        <v>48697.47</v>
      </c>
    </row>
    <row r="86" spans="1:2" x14ac:dyDescent="0.2">
      <c r="A86" s="349">
        <v>3.35</v>
      </c>
      <c r="B86" s="349">
        <v>48818.14</v>
      </c>
    </row>
    <row r="87" spans="1:2" x14ac:dyDescent="0.2">
      <c r="A87" s="349">
        <v>3.36</v>
      </c>
      <c r="B87" s="349">
        <v>48938.89</v>
      </c>
    </row>
    <row r="88" spans="1:2" x14ac:dyDescent="0.2">
      <c r="A88" s="349">
        <v>3.37</v>
      </c>
      <c r="B88" s="349">
        <v>49059.74</v>
      </c>
    </row>
    <row r="89" spans="1:2" x14ac:dyDescent="0.2">
      <c r="A89" s="349">
        <v>3.38</v>
      </c>
      <c r="B89" s="349">
        <v>49180.68</v>
      </c>
    </row>
    <row r="90" spans="1:2" x14ac:dyDescent="0.2">
      <c r="A90" s="349">
        <v>3.39</v>
      </c>
      <c r="B90" s="349">
        <v>49301.72</v>
      </c>
    </row>
    <row r="91" spans="1:2" x14ac:dyDescent="0.2">
      <c r="A91" s="349">
        <v>3.4</v>
      </c>
      <c r="B91" s="349">
        <v>49422.84</v>
      </c>
    </row>
    <row r="92" spans="1:2" x14ac:dyDescent="0.2">
      <c r="A92" s="349">
        <v>3.41</v>
      </c>
      <c r="B92" s="349">
        <v>49544.06</v>
      </c>
    </row>
    <row r="93" spans="1:2" x14ac:dyDescent="0.2">
      <c r="A93" s="349">
        <v>3.42</v>
      </c>
      <c r="B93" s="349">
        <v>49665.37</v>
      </c>
    </row>
    <row r="94" spans="1:2" x14ac:dyDescent="0.2">
      <c r="A94" s="349">
        <v>3.43</v>
      </c>
      <c r="B94" s="349">
        <v>49786.77</v>
      </c>
    </row>
    <row r="95" spans="1:2" x14ac:dyDescent="0.2">
      <c r="A95" s="349">
        <v>3.44</v>
      </c>
      <c r="B95" s="349">
        <v>49908.26</v>
      </c>
    </row>
    <row r="96" spans="1:2" x14ac:dyDescent="0.2">
      <c r="A96" s="349">
        <v>3.45</v>
      </c>
      <c r="B96" s="349">
        <v>50029.84</v>
      </c>
    </row>
    <row r="97" spans="1:2" x14ac:dyDescent="0.2">
      <c r="A97" s="349">
        <v>3.46</v>
      </c>
      <c r="B97" s="349">
        <v>50151.51</v>
      </c>
    </row>
    <row r="98" spans="1:2" x14ac:dyDescent="0.2">
      <c r="A98" s="349">
        <v>3.47</v>
      </c>
      <c r="B98" s="349">
        <v>50273.279999999999</v>
      </c>
    </row>
    <row r="99" spans="1:2" x14ac:dyDescent="0.2">
      <c r="A99" s="349">
        <v>3.48</v>
      </c>
      <c r="B99" s="349">
        <v>50395.13</v>
      </c>
    </row>
    <row r="100" spans="1:2" x14ac:dyDescent="0.2">
      <c r="A100" s="349">
        <v>3.49</v>
      </c>
      <c r="B100" s="349">
        <v>50517.08</v>
      </c>
    </row>
    <row r="101" spans="1:2" x14ac:dyDescent="0.2">
      <c r="A101" s="349">
        <v>3.5</v>
      </c>
      <c r="B101" s="349">
        <v>50639.12</v>
      </c>
    </row>
    <row r="102" spans="1:2" x14ac:dyDescent="0.2">
      <c r="A102" s="349">
        <v>3.51</v>
      </c>
      <c r="B102" s="349">
        <v>50761.25</v>
      </c>
    </row>
    <row r="103" spans="1:2" x14ac:dyDescent="0.2">
      <c r="A103" s="349">
        <v>3.52</v>
      </c>
      <c r="B103" s="349">
        <v>50883.47</v>
      </c>
    </row>
    <row r="104" spans="1:2" x14ac:dyDescent="0.2">
      <c r="A104" s="349">
        <v>3.53</v>
      </c>
      <c r="B104" s="349">
        <v>51005.78</v>
      </c>
    </row>
    <row r="105" spans="1:2" x14ac:dyDescent="0.2">
      <c r="A105" s="349">
        <v>3.54</v>
      </c>
      <c r="B105" s="349">
        <v>51128.18</v>
      </c>
    </row>
    <row r="106" spans="1:2" x14ac:dyDescent="0.2">
      <c r="A106" s="349">
        <v>3.55</v>
      </c>
      <c r="B106" s="349">
        <v>51250.67</v>
      </c>
    </row>
    <row r="107" spans="1:2" x14ac:dyDescent="0.2">
      <c r="A107" s="349">
        <v>3.56</v>
      </c>
      <c r="B107" s="349">
        <v>51373.25</v>
      </c>
    </row>
    <row r="108" spans="1:2" x14ac:dyDescent="0.2">
      <c r="A108" s="349">
        <v>3.57</v>
      </c>
      <c r="B108" s="349">
        <v>51495.92</v>
      </c>
    </row>
    <row r="109" spans="1:2" x14ac:dyDescent="0.2">
      <c r="A109" s="349">
        <v>3.58</v>
      </c>
      <c r="B109" s="349">
        <v>51618.69</v>
      </c>
    </row>
    <row r="110" spans="1:2" x14ac:dyDescent="0.2">
      <c r="A110" s="349">
        <v>3.59</v>
      </c>
      <c r="B110" s="349">
        <v>51741.54</v>
      </c>
    </row>
    <row r="111" spans="1:2" x14ac:dyDescent="0.2">
      <c r="A111" s="349">
        <v>3.6</v>
      </c>
      <c r="B111" s="349">
        <v>51864.480000000003</v>
      </c>
    </row>
    <row r="112" spans="1:2" x14ac:dyDescent="0.2">
      <c r="A112" s="349">
        <v>3.61</v>
      </c>
      <c r="B112" s="349">
        <v>51987.51</v>
      </c>
    </row>
    <row r="113" spans="1:2" x14ac:dyDescent="0.2">
      <c r="A113" s="349">
        <v>3.62</v>
      </c>
      <c r="B113" s="349">
        <v>52110.64</v>
      </c>
    </row>
    <row r="114" spans="1:2" x14ac:dyDescent="0.2">
      <c r="A114" s="349">
        <v>3.63</v>
      </c>
      <c r="B114" s="349">
        <v>52233.85</v>
      </c>
    </row>
    <row r="115" spans="1:2" x14ac:dyDescent="0.2">
      <c r="A115" s="349">
        <v>3.64</v>
      </c>
      <c r="B115" s="349">
        <v>52357.15</v>
      </c>
    </row>
    <row r="116" spans="1:2" x14ac:dyDescent="0.2">
      <c r="A116" s="349">
        <v>3.65</v>
      </c>
      <c r="B116" s="349">
        <v>52480.54</v>
      </c>
    </row>
    <row r="117" spans="1:2" x14ac:dyDescent="0.2">
      <c r="A117" s="349">
        <v>3.66</v>
      </c>
      <c r="B117" s="349">
        <v>52604.03</v>
      </c>
    </row>
    <row r="118" spans="1:2" x14ac:dyDescent="0.2">
      <c r="A118" s="349">
        <v>3.67</v>
      </c>
      <c r="B118" s="349">
        <v>52727.6</v>
      </c>
    </row>
    <row r="119" spans="1:2" x14ac:dyDescent="0.2">
      <c r="A119" s="349">
        <v>3.68</v>
      </c>
      <c r="B119" s="349">
        <v>52851.26</v>
      </c>
    </row>
    <row r="120" spans="1:2" x14ac:dyDescent="0.2">
      <c r="A120" s="349">
        <v>3.69</v>
      </c>
      <c r="B120" s="349">
        <v>52975.01</v>
      </c>
    </row>
    <row r="121" spans="1:2" x14ac:dyDescent="0.2">
      <c r="A121" s="349">
        <v>3.7</v>
      </c>
      <c r="B121" s="349">
        <v>53098.85</v>
      </c>
    </row>
    <row r="122" spans="1:2" x14ac:dyDescent="0.2">
      <c r="A122" s="349">
        <v>3.71</v>
      </c>
      <c r="B122" s="349">
        <v>53222.78</v>
      </c>
    </row>
    <row r="123" spans="1:2" x14ac:dyDescent="0.2">
      <c r="A123" s="349">
        <v>3.72</v>
      </c>
      <c r="B123" s="349">
        <v>53346.79</v>
      </c>
    </row>
    <row r="124" spans="1:2" x14ac:dyDescent="0.2">
      <c r="A124" s="349">
        <v>3.73</v>
      </c>
      <c r="B124" s="349">
        <v>53470.9</v>
      </c>
    </row>
    <row r="125" spans="1:2" x14ac:dyDescent="0.2">
      <c r="A125" s="349">
        <v>3.74</v>
      </c>
      <c r="B125" s="349">
        <v>53595.1</v>
      </c>
    </row>
    <row r="126" spans="1:2" x14ac:dyDescent="0.2">
      <c r="A126" s="349">
        <v>3.75</v>
      </c>
      <c r="B126" s="349">
        <v>53719.38</v>
      </c>
    </row>
    <row r="127" spans="1:2" x14ac:dyDescent="0.2">
      <c r="A127" s="349">
        <v>3.76</v>
      </c>
      <c r="B127" s="349">
        <v>53843.75</v>
      </c>
    </row>
    <row r="128" spans="1:2" x14ac:dyDescent="0.2">
      <c r="A128" s="349">
        <v>3.77</v>
      </c>
      <c r="B128" s="349">
        <v>53968.22</v>
      </c>
    </row>
    <row r="129" spans="1:2" x14ac:dyDescent="0.2">
      <c r="A129" s="349">
        <v>3.78</v>
      </c>
      <c r="B129" s="349">
        <v>54092.77</v>
      </c>
    </row>
    <row r="130" spans="1:2" x14ac:dyDescent="0.2">
      <c r="A130" s="349">
        <v>3.79</v>
      </c>
      <c r="B130" s="349">
        <v>54217.41</v>
      </c>
    </row>
    <row r="131" spans="1:2" x14ac:dyDescent="0.2">
      <c r="A131" s="349">
        <v>3.8</v>
      </c>
      <c r="B131" s="349">
        <v>54342.14</v>
      </c>
    </row>
    <row r="132" spans="1:2" x14ac:dyDescent="0.2">
      <c r="A132" s="349">
        <v>3.81</v>
      </c>
      <c r="B132" s="349">
        <v>54466.95</v>
      </c>
    </row>
    <row r="133" spans="1:2" x14ac:dyDescent="0.2">
      <c r="A133" s="349">
        <v>3.82</v>
      </c>
      <c r="B133" s="349">
        <v>54591.86</v>
      </c>
    </row>
    <row r="134" spans="1:2" x14ac:dyDescent="0.2">
      <c r="A134" s="349">
        <v>3.83</v>
      </c>
      <c r="B134" s="349">
        <v>54716.85</v>
      </c>
    </row>
    <row r="135" spans="1:2" x14ac:dyDescent="0.2">
      <c r="A135" s="349">
        <v>3.84</v>
      </c>
      <c r="B135" s="349">
        <v>54841.93</v>
      </c>
    </row>
    <row r="136" spans="1:2" x14ac:dyDescent="0.2">
      <c r="A136" s="349">
        <v>3.85</v>
      </c>
      <c r="B136" s="349">
        <v>54967.1</v>
      </c>
    </row>
    <row r="137" spans="1:2" x14ac:dyDescent="0.2">
      <c r="A137" s="349">
        <v>3.86</v>
      </c>
      <c r="B137" s="349">
        <v>55092.36</v>
      </c>
    </row>
    <row r="138" spans="1:2" x14ac:dyDescent="0.2">
      <c r="A138" s="349">
        <v>3.87</v>
      </c>
      <c r="B138" s="349">
        <v>55217.7</v>
      </c>
    </row>
    <row r="139" spans="1:2" x14ac:dyDescent="0.2">
      <c r="A139" s="349">
        <v>3.88</v>
      </c>
      <c r="B139" s="349">
        <v>55343.14</v>
      </c>
    </row>
    <row r="140" spans="1:2" x14ac:dyDescent="0.2">
      <c r="A140" s="349">
        <v>3.89</v>
      </c>
      <c r="B140" s="349">
        <v>55468.66</v>
      </c>
    </row>
    <row r="141" spans="1:2" x14ac:dyDescent="0.2">
      <c r="A141" s="349">
        <v>3.9</v>
      </c>
      <c r="B141" s="349">
        <v>55594.27</v>
      </c>
    </row>
    <row r="142" spans="1:2" x14ac:dyDescent="0.2">
      <c r="A142" s="349">
        <v>3.91</v>
      </c>
      <c r="B142" s="349">
        <v>55719.96</v>
      </c>
    </row>
    <row r="143" spans="1:2" x14ac:dyDescent="0.2">
      <c r="A143" s="349">
        <v>3.92</v>
      </c>
      <c r="B143" s="349">
        <v>55845.75</v>
      </c>
    </row>
    <row r="144" spans="1:2" x14ac:dyDescent="0.2">
      <c r="A144" s="349">
        <v>3.93</v>
      </c>
      <c r="B144" s="349">
        <v>55971.62</v>
      </c>
    </row>
    <row r="145" spans="1:2" x14ac:dyDescent="0.2">
      <c r="A145" s="349">
        <v>3.94</v>
      </c>
      <c r="B145" s="349">
        <v>56097.58</v>
      </c>
    </row>
    <row r="146" spans="1:2" x14ac:dyDescent="0.2">
      <c r="A146" s="349">
        <v>3.95</v>
      </c>
      <c r="B146" s="349">
        <v>56223.62</v>
      </c>
    </row>
    <row r="147" spans="1:2" x14ac:dyDescent="0.2">
      <c r="A147" s="349">
        <v>3.96</v>
      </c>
      <c r="B147" s="349">
        <v>56349.760000000002</v>
      </c>
    </row>
    <row r="148" spans="1:2" x14ac:dyDescent="0.2">
      <c r="A148" s="349">
        <v>3.97</v>
      </c>
      <c r="B148" s="349">
        <v>56475.98</v>
      </c>
    </row>
    <row r="149" spans="1:2" x14ac:dyDescent="0.2">
      <c r="A149" s="349">
        <v>3.98</v>
      </c>
      <c r="B149" s="349">
        <v>56602.29</v>
      </c>
    </row>
    <row r="150" spans="1:2" x14ac:dyDescent="0.2">
      <c r="A150" s="349">
        <v>3.99</v>
      </c>
      <c r="B150" s="349">
        <v>56728.68</v>
      </c>
    </row>
    <row r="151" spans="1:2" x14ac:dyDescent="0.2">
      <c r="A151" s="349">
        <v>4</v>
      </c>
      <c r="B151" s="349">
        <v>56855.16</v>
      </c>
    </row>
    <row r="152" spans="1:2" x14ac:dyDescent="0.2">
      <c r="A152" s="349">
        <v>4.01</v>
      </c>
      <c r="B152" s="349">
        <v>56981.73</v>
      </c>
    </row>
    <row r="153" spans="1:2" x14ac:dyDescent="0.2">
      <c r="A153" s="349">
        <v>4.0199999999999996</v>
      </c>
      <c r="B153" s="349">
        <v>57108.39</v>
      </c>
    </row>
    <row r="154" spans="1:2" x14ac:dyDescent="0.2">
      <c r="A154" s="349">
        <v>4.03</v>
      </c>
      <c r="B154" s="349">
        <v>57235.13</v>
      </c>
    </row>
    <row r="155" spans="1:2" x14ac:dyDescent="0.2">
      <c r="A155" s="349">
        <v>4.04</v>
      </c>
      <c r="B155" s="349">
        <v>57361.96</v>
      </c>
    </row>
    <row r="156" spans="1:2" x14ac:dyDescent="0.2">
      <c r="A156" s="349">
        <v>4.05</v>
      </c>
      <c r="B156" s="349">
        <v>57488.88</v>
      </c>
    </row>
    <row r="157" spans="1:2" x14ac:dyDescent="0.2">
      <c r="A157" s="349">
        <v>4.0599999999999996</v>
      </c>
      <c r="B157" s="349">
        <v>57615.88</v>
      </c>
    </row>
    <row r="158" spans="1:2" x14ac:dyDescent="0.2">
      <c r="A158" s="349">
        <v>4.07</v>
      </c>
      <c r="B158" s="349">
        <v>57742.97</v>
      </c>
    </row>
    <row r="159" spans="1:2" x14ac:dyDescent="0.2">
      <c r="A159" s="349">
        <v>4.08</v>
      </c>
      <c r="B159" s="349">
        <v>57870.14</v>
      </c>
    </row>
    <row r="160" spans="1:2" x14ac:dyDescent="0.2">
      <c r="A160" s="349">
        <v>4.09</v>
      </c>
      <c r="B160" s="349">
        <v>57997.4</v>
      </c>
    </row>
    <row r="161" spans="1:2" x14ac:dyDescent="0.2">
      <c r="A161" s="349">
        <v>4.0999999999999996</v>
      </c>
      <c r="B161" s="349">
        <v>58124.75</v>
      </c>
    </row>
    <row r="162" spans="1:2" x14ac:dyDescent="0.2">
      <c r="A162" s="349">
        <v>4.1100000000000003</v>
      </c>
      <c r="B162" s="349">
        <v>58252.19</v>
      </c>
    </row>
    <row r="163" spans="1:2" x14ac:dyDescent="0.2">
      <c r="A163" s="349">
        <v>4.12</v>
      </c>
      <c r="B163" s="349">
        <v>58379.71</v>
      </c>
    </row>
    <row r="164" spans="1:2" x14ac:dyDescent="0.2">
      <c r="A164" s="349">
        <v>4.13</v>
      </c>
      <c r="B164" s="349">
        <v>58507.31</v>
      </c>
    </row>
    <row r="165" spans="1:2" x14ac:dyDescent="0.2">
      <c r="A165" s="349">
        <v>4.1399999999999997</v>
      </c>
      <c r="B165" s="349">
        <v>58635.01</v>
      </c>
    </row>
    <row r="166" spans="1:2" x14ac:dyDescent="0.2">
      <c r="A166" s="349">
        <v>4.1500000000000004</v>
      </c>
      <c r="B166" s="349">
        <v>58762.78</v>
      </c>
    </row>
    <row r="167" spans="1:2" x14ac:dyDescent="0.2">
      <c r="A167" s="349">
        <v>4.16</v>
      </c>
      <c r="B167" s="349">
        <v>58890.65</v>
      </c>
    </row>
    <row r="168" spans="1:2" x14ac:dyDescent="0.2">
      <c r="A168" s="349">
        <v>4.17</v>
      </c>
      <c r="B168" s="349">
        <v>59018.6</v>
      </c>
    </row>
    <row r="169" spans="1:2" x14ac:dyDescent="0.2">
      <c r="A169" s="349">
        <v>4.18</v>
      </c>
      <c r="B169" s="349">
        <v>59146.63</v>
      </c>
    </row>
    <row r="170" spans="1:2" x14ac:dyDescent="0.2">
      <c r="A170" s="349">
        <v>4.1900000000000004</v>
      </c>
      <c r="B170" s="349">
        <v>59274.75</v>
      </c>
    </row>
    <row r="171" spans="1:2" x14ac:dyDescent="0.2">
      <c r="A171" s="349">
        <v>4.2</v>
      </c>
      <c r="B171" s="349">
        <v>59402.96</v>
      </c>
    </row>
    <row r="172" spans="1:2" x14ac:dyDescent="0.2">
      <c r="A172" s="349">
        <v>4.21</v>
      </c>
      <c r="B172" s="349">
        <v>59531.25</v>
      </c>
    </row>
    <row r="173" spans="1:2" x14ac:dyDescent="0.2">
      <c r="A173" s="349">
        <v>4.22</v>
      </c>
      <c r="B173" s="349">
        <v>59659.63</v>
      </c>
    </row>
    <row r="174" spans="1:2" x14ac:dyDescent="0.2">
      <c r="A174" s="349">
        <v>4.2300000000000004</v>
      </c>
      <c r="B174" s="349">
        <v>59788.09</v>
      </c>
    </row>
    <row r="175" spans="1:2" x14ac:dyDescent="0.2">
      <c r="A175" s="349">
        <v>4.24</v>
      </c>
      <c r="B175" s="349">
        <v>59916.639999999999</v>
      </c>
    </row>
    <row r="176" spans="1:2" x14ac:dyDescent="0.2">
      <c r="A176" s="349">
        <v>4.25</v>
      </c>
      <c r="B176" s="349">
        <v>60045.27</v>
      </c>
    </row>
    <row r="177" spans="1:2" x14ac:dyDescent="0.2">
      <c r="A177" s="349">
        <v>4.26</v>
      </c>
      <c r="B177" s="349">
        <v>60173.99</v>
      </c>
    </row>
    <row r="178" spans="1:2" x14ac:dyDescent="0.2">
      <c r="A178" s="349">
        <v>4.2699999999999996</v>
      </c>
      <c r="B178" s="349">
        <v>60302.8</v>
      </c>
    </row>
    <row r="179" spans="1:2" x14ac:dyDescent="0.2">
      <c r="A179" s="349">
        <v>4.28</v>
      </c>
      <c r="B179" s="349">
        <v>60431.68</v>
      </c>
    </row>
    <row r="180" spans="1:2" x14ac:dyDescent="0.2">
      <c r="A180" s="349">
        <v>4.29</v>
      </c>
      <c r="B180" s="349">
        <v>60560.66</v>
      </c>
    </row>
    <row r="181" spans="1:2" x14ac:dyDescent="0.2">
      <c r="A181" s="349">
        <v>4.3</v>
      </c>
      <c r="B181" s="349">
        <v>60689.72</v>
      </c>
    </row>
    <row r="182" spans="1:2" x14ac:dyDescent="0.2">
      <c r="A182" s="349">
        <v>4.3099999999999996</v>
      </c>
      <c r="B182" s="349">
        <v>60818.86</v>
      </c>
    </row>
    <row r="183" spans="1:2" x14ac:dyDescent="0.2">
      <c r="A183" s="349">
        <v>4.32</v>
      </c>
      <c r="B183" s="349">
        <v>60948.09</v>
      </c>
    </row>
    <row r="184" spans="1:2" x14ac:dyDescent="0.2">
      <c r="A184" s="349">
        <v>4.33</v>
      </c>
      <c r="B184" s="349">
        <v>61077.4</v>
      </c>
    </row>
    <row r="185" spans="1:2" x14ac:dyDescent="0.2">
      <c r="A185" s="349">
        <v>4.34</v>
      </c>
      <c r="B185" s="349">
        <v>61206.79</v>
      </c>
    </row>
    <row r="186" spans="1:2" x14ac:dyDescent="0.2">
      <c r="A186" s="349">
        <v>4.3499999999999996</v>
      </c>
      <c r="B186" s="349">
        <v>61336.28</v>
      </c>
    </row>
    <row r="187" spans="1:2" x14ac:dyDescent="0.2">
      <c r="A187" s="349">
        <v>4.3600000000000003</v>
      </c>
      <c r="B187" s="349">
        <v>61465.84</v>
      </c>
    </row>
    <row r="188" spans="1:2" x14ac:dyDescent="0.2">
      <c r="A188" s="349">
        <v>4.37</v>
      </c>
      <c r="B188" s="349">
        <v>61595.49</v>
      </c>
    </row>
    <row r="189" spans="1:2" x14ac:dyDescent="0.2">
      <c r="A189" s="349">
        <v>4.38</v>
      </c>
      <c r="B189" s="349">
        <v>61725.23</v>
      </c>
    </row>
    <row r="190" spans="1:2" x14ac:dyDescent="0.2">
      <c r="A190" s="349">
        <v>4.3899999999999997</v>
      </c>
      <c r="B190" s="349">
        <v>61855.040000000001</v>
      </c>
    </row>
    <row r="191" spans="1:2" x14ac:dyDescent="0.2">
      <c r="A191" s="349">
        <v>4.4000000000000004</v>
      </c>
      <c r="B191" s="349">
        <v>61984.95</v>
      </c>
    </row>
    <row r="192" spans="1:2" x14ac:dyDescent="0.2">
      <c r="A192" s="349">
        <v>4.41</v>
      </c>
      <c r="B192" s="349">
        <v>62114.93</v>
      </c>
    </row>
    <row r="193" spans="1:2" x14ac:dyDescent="0.2">
      <c r="A193" s="349">
        <v>4.42</v>
      </c>
      <c r="B193" s="349">
        <v>62245.01</v>
      </c>
    </row>
    <row r="194" spans="1:2" x14ac:dyDescent="0.2">
      <c r="A194" s="349">
        <v>4.43</v>
      </c>
      <c r="B194" s="349">
        <v>62375.16</v>
      </c>
    </row>
    <row r="195" spans="1:2" x14ac:dyDescent="0.2">
      <c r="A195" s="349">
        <v>4.4400000000000004</v>
      </c>
      <c r="B195" s="349">
        <v>62505.4</v>
      </c>
    </row>
    <row r="196" spans="1:2" x14ac:dyDescent="0.2">
      <c r="A196" s="349">
        <v>4.45</v>
      </c>
      <c r="B196" s="349">
        <v>62635.72</v>
      </c>
    </row>
    <row r="197" spans="1:2" x14ac:dyDescent="0.2">
      <c r="A197" s="349">
        <v>4.46</v>
      </c>
      <c r="B197" s="349">
        <v>62766.13</v>
      </c>
    </row>
    <row r="198" spans="1:2" x14ac:dyDescent="0.2">
      <c r="A198" s="349">
        <v>4.47</v>
      </c>
      <c r="B198" s="349">
        <v>62896.62</v>
      </c>
    </row>
    <row r="199" spans="1:2" x14ac:dyDescent="0.2">
      <c r="A199" s="349">
        <v>4.4800000000000004</v>
      </c>
      <c r="B199" s="349">
        <v>63027.19</v>
      </c>
    </row>
    <row r="200" spans="1:2" x14ac:dyDescent="0.2">
      <c r="A200" s="349">
        <v>4.49</v>
      </c>
      <c r="B200" s="349">
        <v>63157.85</v>
      </c>
    </row>
    <row r="201" spans="1:2" x14ac:dyDescent="0.2">
      <c r="A201" s="349">
        <v>4.5</v>
      </c>
      <c r="B201" s="349">
        <v>63288.59</v>
      </c>
    </row>
    <row r="202" spans="1:2" x14ac:dyDescent="0.2">
      <c r="A202" s="349">
        <v>4.51</v>
      </c>
      <c r="B202" s="349">
        <v>63419.41</v>
      </c>
    </row>
    <row r="203" spans="1:2" x14ac:dyDescent="0.2">
      <c r="A203" s="349">
        <v>4.5199999999999996</v>
      </c>
      <c r="B203" s="349">
        <v>63550.32</v>
      </c>
    </row>
    <row r="204" spans="1:2" x14ac:dyDescent="0.2">
      <c r="A204" s="349">
        <v>4.53</v>
      </c>
      <c r="B204" s="349">
        <v>63681.31</v>
      </c>
    </row>
    <row r="205" spans="1:2" x14ac:dyDescent="0.2">
      <c r="A205" s="349">
        <v>4.54</v>
      </c>
      <c r="B205" s="349">
        <v>63812.38</v>
      </c>
    </row>
    <row r="206" spans="1:2" x14ac:dyDescent="0.2">
      <c r="A206" s="349">
        <v>4.55</v>
      </c>
      <c r="B206" s="349">
        <v>63943.54</v>
      </c>
    </row>
    <row r="207" spans="1:2" x14ac:dyDescent="0.2">
      <c r="A207" s="349">
        <v>4.5599999999999996</v>
      </c>
      <c r="B207" s="349">
        <v>64074.78</v>
      </c>
    </row>
    <row r="208" spans="1:2" x14ac:dyDescent="0.2">
      <c r="A208" s="349">
        <v>4.57</v>
      </c>
      <c r="B208" s="349">
        <v>64206.11</v>
      </c>
    </row>
    <row r="209" spans="1:2" x14ac:dyDescent="0.2">
      <c r="A209" s="349">
        <v>4.58</v>
      </c>
      <c r="B209" s="349">
        <v>64337.51</v>
      </c>
    </row>
    <row r="210" spans="1:2" x14ac:dyDescent="0.2">
      <c r="A210" s="349">
        <v>4.59</v>
      </c>
      <c r="B210" s="349">
        <v>64469</v>
      </c>
    </row>
    <row r="211" spans="1:2" x14ac:dyDescent="0.2">
      <c r="A211" s="349">
        <v>4.5999999999999996</v>
      </c>
      <c r="B211" s="349">
        <v>64600.57</v>
      </c>
    </row>
    <row r="212" spans="1:2" x14ac:dyDescent="0.2">
      <c r="A212" s="349">
        <v>4.6100000000000003</v>
      </c>
      <c r="B212" s="349">
        <v>64732.23</v>
      </c>
    </row>
    <row r="213" spans="1:2" x14ac:dyDescent="0.2">
      <c r="A213" s="349">
        <v>4.62</v>
      </c>
      <c r="B213" s="349">
        <v>64863.96</v>
      </c>
    </row>
    <row r="214" spans="1:2" x14ac:dyDescent="0.2">
      <c r="A214" s="349">
        <v>4.63</v>
      </c>
      <c r="B214" s="349">
        <v>64995.78</v>
      </c>
    </row>
    <row r="215" spans="1:2" x14ac:dyDescent="0.2">
      <c r="A215" s="349">
        <v>4.6399999999999997</v>
      </c>
      <c r="B215" s="349">
        <v>65127.69</v>
      </c>
    </row>
    <row r="216" spans="1:2" x14ac:dyDescent="0.2">
      <c r="A216" s="349">
        <v>4.6500000000000004</v>
      </c>
      <c r="B216" s="349">
        <v>65259.67</v>
      </c>
    </row>
    <row r="217" spans="1:2" x14ac:dyDescent="0.2">
      <c r="A217" s="349">
        <v>4.66</v>
      </c>
      <c r="B217" s="349">
        <v>65391.74</v>
      </c>
    </row>
    <row r="218" spans="1:2" x14ac:dyDescent="0.2">
      <c r="A218" s="349">
        <v>4.67</v>
      </c>
      <c r="B218" s="349">
        <v>65523.89</v>
      </c>
    </row>
    <row r="219" spans="1:2" x14ac:dyDescent="0.2">
      <c r="A219" s="349">
        <v>4.68</v>
      </c>
      <c r="B219" s="349">
        <v>65656.12</v>
      </c>
    </row>
    <row r="220" spans="1:2" x14ac:dyDescent="0.2">
      <c r="A220" s="349">
        <v>4.6900000000000004</v>
      </c>
      <c r="B220" s="349">
        <v>65788.44</v>
      </c>
    </row>
    <row r="221" spans="1:2" x14ac:dyDescent="0.2">
      <c r="A221" s="349">
        <v>4.7</v>
      </c>
      <c r="B221" s="349">
        <v>65920.83</v>
      </c>
    </row>
    <row r="222" spans="1:2" x14ac:dyDescent="0.2">
      <c r="A222" s="349">
        <v>4.71</v>
      </c>
      <c r="B222" s="349">
        <v>66053.31</v>
      </c>
    </row>
    <row r="223" spans="1:2" x14ac:dyDescent="0.2">
      <c r="A223" s="349">
        <v>4.72</v>
      </c>
      <c r="B223" s="349">
        <v>66185.87</v>
      </c>
    </row>
    <row r="224" spans="1:2" x14ac:dyDescent="0.2">
      <c r="A224" s="349">
        <v>4.7300000000000004</v>
      </c>
      <c r="B224" s="349">
        <v>66318.52</v>
      </c>
    </row>
    <row r="225" spans="1:2" x14ac:dyDescent="0.2">
      <c r="A225" s="349">
        <v>4.74</v>
      </c>
      <c r="B225" s="349">
        <v>66451.240000000005</v>
      </c>
    </row>
    <row r="226" spans="1:2" x14ac:dyDescent="0.2">
      <c r="A226" s="349">
        <v>4.75</v>
      </c>
      <c r="B226" s="349">
        <v>66584.05</v>
      </c>
    </row>
    <row r="227" spans="1:2" x14ac:dyDescent="0.2">
      <c r="A227" s="349">
        <v>4.76</v>
      </c>
      <c r="B227" s="349">
        <v>66716.94</v>
      </c>
    </row>
    <row r="228" spans="1:2" x14ac:dyDescent="0.2">
      <c r="A228" s="349">
        <v>4.7699999999999996</v>
      </c>
      <c r="B228" s="349">
        <v>66849.91</v>
      </c>
    </row>
    <row r="229" spans="1:2" x14ac:dyDescent="0.2">
      <c r="A229" s="349">
        <v>4.78</v>
      </c>
      <c r="B229" s="349">
        <v>66982.960000000006</v>
      </c>
    </row>
    <row r="230" spans="1:2" x14ac:dyDescent="0.2">
      <c r="A230" s="349">
        <v>4.79</v>
      </c>
      <c r="B230" s="349">
        <v>67116.09</v>
      </c>
    </row>
    <row r="231" spans="1:2" x14ac:dyDescent="0.2">
      <c r="A231" s="349">
        <v>4.8</v>
      </c>
      <c r="B231" s="349">
        <v>67249.31</v>
      </c>
    </row>
    <row r="232" spans="1:2" x14ac:dyDescent="0.2">
      <c r="A232" s="349">
        <v>4.8099999999999996</v>
      </c>
      <c r="B232" s="349">
        <v>67382.600000000006</v>
      </c>
    </row>
    <row r="233" spans="1:2" x14ac:dyDescent="0.2">
      <c r="A233" s="349">
        <v>4.82</v>
      </c>
      <c r="B233" s="349">
        <v>67515.98</v>
      </c>
    </row>
    <row r="234" spans="1:2" x14ac:dyDescent="0.2">
      <c r="A234" s="349">
        <v>4.83</v>
      </c>
      <c r="B234" s="349">
        <v>67649.440000000002</v>
      </c>
    </row>
    <row r="235" spans="1:2" x14ac:dyDescent="0.2">
      <c r="A235" s="349">
        <v>4.84</v>
      </c>
      <c r="B235" s="349">
        <v>67782.98</v>
      </c>
    </row>
    <row r="236" spans="1:2" x14ac:dyDescent="0.2">
      <c r="A236" s="349">
        <v>4.8499999999999996</v>
      </c>
      <c r="B236" s="349">
        <v>67916.600000000006</v>
      </c>
    </row>
    <row r="237" spans="1:2" x14ac:dyDescent="0.2">
      <c r="A237" s="349">
        <v>4.8600000000000003</v>
      </c>
      <c r="B237" s="349">
        <v>68050.31</v>
      </c>
    </row>
    <row r="238" spans="1:2" x14ac:dyDescent="0.2">
      <c r="A238" s="349">
        <v>4.87</v>
      </c>
      <c r="B238" s="349">
        <v>68184.09</v>
      </c>
    </row>
    <row r="239" spans="1:2" x14ac:dyDescent="0.2">
      <c r="A239" s="349">
        <v>4.88</v>
      </c>
      <c r="B239" s="349">
        <v>68317.960000000006</v>
      </c>
    </row>
    <row r="240" spans="1:2" x14ac:dyDescent="0.2">
      <c r="A240" s="349">
        <v>4.8899999999999997</v>
      </c>
      <c r="B240" s="349">
        <v>68451.899999999994</v>
      </c>
    </row>
    <row r="241" spans="1:2" x14ac:dyDescent="0.2">
      <c r="A241" s="349">
        <v>4.9000000000000004</v>
      </c>
      <c r="B241" s="349">
        <v>68585.929999999993</v>
      </c>
    </row>
    <row r="242" spans="1:2" x14ac:dyDescent="0.2">
      <c r="A242" s="349">
        <v>4.91</v>
      </c>
      <c r="B242" s="349">
        <v>68720.039999999994</v>
      </c>
    </row>
    <row r="243" spans="1:2" x14ac:dyDescent="0.2">
      <c r="A243" s="349">
        <v>4.92</v>
      </c>
      <c r="B243" s="349">
        <v>68854.23</v>
      </c>
    </row>
    <row r="244" spans="1:2" x14ac:dyDescent="0.2">
      <c r="A244" s="349">
        <v>4.93</v>
      </c>
      <c r="B244" s="349">
        <v>68988.5</v>
      </c>
    </row>
    <row r="245" spans="1:2" x14ac:dyDescent="0.2">
      <c r="A245" s="349">
        <v>4.9400000000000004</v>
      </c>
      <c r="B245" s="349">
        <v>69122.850000000006</v>
      </c>
    </row>
    <row r="246" spans="1:2" x14ac:dyDescent="0.2">
      <c r="A246" s="349">
        <v>4.95</v>
      </c>
      <c r="B246" s="349">
        <v>69257.279999999999</v>
      </c>
    </row>
    <row r="247" spans="1:2" x14ac:dyDescent="0.2">
      <c r="A247" s="349">
        <v>4.96</v>
      </c>
      <c r="B247" s="349">
        <v>69391.789999999994</v>
      </c>
    </row>
    <row r="248" spans="1:2" x14ac:dyDescent="0.2">
      <c r="A248" s="349">
        <v>4.97</v>
      </c>
      <c r="B248" s="349">
        <v>69526.39</v>
      </c>
    </row>
    <row r="249" spans="1:2" x14ac:dyDescent="0.2">
      <c r="A249" s="349">
        <v>4.9800000000000004</v>
      </c>
      <c r="B249" s="349">
        <v>69661.06</v>
      </c>
    </row>
    <row r="250" spans="1:2" x14ac:dyDescent="0.2">
      <c r="A250" s="349">
        <v>4.99</v>
      </c>
      <c r="B250" s="349">
        <v>69795.81</v>
      </c>
    </row>
    <row r="251" spans="1:2" x14ac:dyDescent="0.2">
      <c r="A251" s="349">
        <v>5</v>
      </c>
      <c r="B251" s="349">
        <v>69930.649999999994</v>
      </c>
    </row>
    <row r="252" spans="1:2" x14ac:dyDescent="0.2">
      <c r="A252" s="349">
        <v>5.01</v>
      </c>
      <c r="B252" s="349">
        <v>70065.56</v>
      </c>
    </row>
    <row r="253" spans="1:2" x14ac:dyDescent="0.2">
      <c r="A253" s="349">
        <v>5.0199999999999996</v>
      </c>
      <c r="B253" s="349">
        <v>70200.55</v>
      </c>
    </row>
    <row r="254" spans="1:2" x14ac:dyDescent="0.2">
      <c r="A254" s="349">
        <v>5.03</v>
      </c>
      <c r="B254" s="349">
        <v>70335.63</v>
      </c>
    </row>
    <row r="255" spans="1:2" x14ac:dyDescent="0.2">
      <c r="A255" s="349">
        <v>5.04</v>
      </c>
      <c r="B255" s="349">
        <v>70470.78</v>
      </c>
    </row>
    <row r="256" spans="1:2" x14ac:dyDescent="0.2">
      <c r="A256" s="349">
        <v>5.05</v>
      </c>
      <c r="B256" s="349">
        <v>70606.02</v>
      </c>
    </row>
    <row r="257" spans="1:2" x14ac:dyDescent="0.2">
      <c r="A257" s="349">
        <v>5.0599999999999996</v>
      </c>
      <c r="B257" s="349">
        <v>70741.33</v>
      </c>
    </row>
    <row r="258" spans="1:2" x14ac:dyDescent="0.2">
      <c r="A258" s="349">
        <v>5.07</v>
      </c>
      <c r="B258" s="349">
        <v>70876.73</v>
      </c>
    </row>
    <row r="259" spans="1:2" x14ac:dyDescent="0.2">
      <c r="A259" s="349">
        <v>5.08</v>
      </c>
      <c r="B259" s="349">
        <v>71012.2</v>
      </c>
    </row>
    <row r="260" spans="1:2" x14ac:dyDescent="0.2">
      <c r="A260" s="349">
        <v>5.09</v>
      </c>
      <c r="B260" s="349">
        <v>71147.759999999995</v>
      </c>
    </row>
    <row r="261" spans="1:2" x14ac:dyDescent="0.2">
      <c r="A261" s="349">
        <v>5.0999999999999996</v>
      </c>
      <c r="B261" s="349">
        <v>71283.39</v>
      </c>
    </row>
    <row r="262" spans="1:2" x14ac:dyDescent="0.2">
      <c r="A262" s="349">
        <v>5.1100000000000003</v>
      </c>
      <c r="B262" s="349">
        <v>71419.100000000006</v>
      </c>
    </row>
    <row r="263" spans="1:2" x14ac:dyDescent="0.2">
      <c r="A263" s="349">
        <v>5.12</v>
      </c>
      <c r="B263" s="349">
        <v>71554.899999999994</v>
      </c>
    </row>
    <row r="264" spans="1:2" x14ac:dyDescent="0.2">
      <c r="A264" s="349">
        <v>5.13</v>
      </c>
      <c r="B264" s="349">
        <v>71690.77</v>
      </c>
    </row>
    <row r="265" spans="1:2" x14ac:dyDescent="0.2">
      <c r="A265" s="349">
        <v>5.14</v>
      </c>
      <c r="B265" s="349">
        <v>71826.720000000001</v>
      </c>
    </row>
    <row r="266" spans="1:2" x14ac:dyDescent="0.2">
      <c r="A266" s="349">
        <v>5.15</v>
      </c>
      <c r="B266" s="349">
        <v>71962.759999999995</v>
      </c>
    </row>
    <row r="267" spans="1:2" x14ac:dyDescent="0.2">
      <c r="A267" s="349">
        <v>5.16</v>
      </c>
      <c r="B267" s="349">
        <v>72098.87</v>
      </c>
    </row>
    <row r="268" spans="1:2" x14ac:dyDescent="0.2">
      <c r="A268" s="349">
        <v>5.17</v>
      </c>
      <c r="B268" s="349">
        <v>72235.06</v>
      </c>
    </row>
    <row r="269" spans="1:2" x14ac:dyDescent="0.2">
      <c r="A269" s="349">
        <v>5.18</v>
      </c>
      <c r="B269" s="349">
        <v>72371.33</v>
      </c>
    </row>
    <row r="270" spans="1:2" x14ac:dyDescent="0.2">
      <c r="A270" s="349">
        <v>5.19</v>
      </c>
      <c r="B270" s="349">
        <v>72507.679999999993</v>
      </c>
    </row>
    <row r="271" spans="1:2" x14ac:dyDescent="0.2">
      <c r="A271" s="349">
        <v>5.2</v>
      </c>
      <c r="B271" s="349">
        <v>72644.11</v>
      </c>
    </row>
    <row r="272" spans="1:2" x14ac:dyDescent="0.2">
      <c r="A272" s="349">
        <v>5.21</v>
      </c>
      <c r="B272" s="349">
        <v>72780.61</v>
      </c>
    </row>
    <row r="273" spans="1:2" x14ac:dyDescent="0.2">
      <c r="A273" s="349">
        <v>5.22</v>
      </c>
      <c r="B273" s="349">
        <v>72917.2</v>
      </c>
    </row>
    <row r="274" spans="1:2" x14ac:dyDescent="0.2">
      <c r="A274" s="349">
        <v>5.23</v>
      </c>
      <c r="B274" s="349">
        <v>73053.87</v>
      </c>
    </row>
    <row r="275" spans="1:2" x14ac:dyDescent="0.2">
      <c r="A275" s="349">
        <v>5.24</v>
      </c>
      <c r="B275" s="349">
        <v>73190.61</v>
      </c>
    </row>
    <row r="276" spans="1:2" x14ac:dyDescent="0.2">
      <c r="A276" s="349">
        <v>5.25</v>
      </c>
      <c r="B276" s="349">
        <v>73327.44</v>
      </c>
    </row>
    <row r="277" spans="1:2" x14ac:dyDescent="0.2">
      <c r="A277" s="349">
        <v>5.26</v>
      </c>
      <c r="B277" s="349">
        <v>73464.34</v>
      </c>
    </row>
    <row r="278" spans="1:2" x14ac:dyDescent="0.2">
      <c r="A278" s="349">
        <v>5.27</v>
      </c>
      <c r="B278" s="349">
        <v>73601.320000000007</v>
      </c>
    </row>
    <row r="279" spans="1:2" x14ac:dyDescent="0.2">
      <c r="A279" s="349">
        <v>5.28</v>
      </c>
      <c r="B279" s="349">
        <v>73738.38</v>
      </c>
    </row>
    <row r="280" spans="1:2" x14ac:dyDescent="0.2">
      <c r="A280" s="349">
        <v>5.29</v>
      </c>
      <c r="B280" s="349">
        <v>73875.520000000004</v>
      </c>
    </row>
    <row r="281" spans="1:2" x14ac:dyDescent="0.2">
      <c r="A281" s="349">
        <v>5.3</v>
      </c>
      <c r="B281" s="349">
        <v>74012.740000000005</v>
      </c>
    </row>
    <row r="282" spans="1:2" x14ac:dyDescent="0.2">
      <c r="A282" s="349">
        <v>5.31</v>
      </c>
      <c r="B282" s="349">
        <v>74150.03</v>
      </c>
    </row>
    <row r="283" spans="1:2" x14ac:dyDescent="0.2">
      <c r="A283" s="349">
        <v>5.32</v>
      </c>
      <c r="B283" s="349">
        <v>74287.41</v>
      </c>
    </row>
    <row r="284" spans="1:2" x14ac:dyDescent="0.2">
      <c r="A284" s="349">
        <v>5.33</v>
      </c>
      <c r="B284" s="349">
        <v>74424.86</v>
      </c>
    </row>
    <row r="285" spans="1:2" x14ac:dyDescent="0.2">
      <c r="A285" s="349">
        <v>5.34</v>
      </c>
      <c r="B285" s="349">
        <v>74562.39</v>
      </c>
    </row>
    <row r="286" spans="1:2" x14ac:dyDescent="0.2">
      <c r="A286" s="349">
        <v>5.35</v>
      </c>
      <c r="B286" s="349">
        <v>74700</v>
      </c>
    </row>
    <row r="287" spans="1:2" x14ac:dyDescent="0.2">
      <c r="A287" s="349">
        <v>5.36</v>
      </c>
      <c r="B287" s="349">
        <v>74816.740000000005</v>
      </c>
    </row>
    <row r="288" spans="1:2" x14ac:dyDescent="0.2">
      <c r="A288" s="349">
        <v>5.37</v>
      </c>
      <c r="B288" s="349">
        <v>74933.52</v>
      </c>
    </row>
    <row r="289" spans="1:2" x14ac:dyDescent="0.2">
      <c r="A289" s="349">
        <v>5.38</v>
      </c>
      <c r="B289" s="349">
        <v>75050.33</v>
      </c>
    </row>
    <row r="290" spans="1:2" x14ac:dyDescent="0.2">
      <c r="A290" s="349">
        <v>5.39</v>
      </c>
      <c r="B290" s="349">
        <v>75167.179999999993</v>
      </c>
    </row>
    <row r="291" spans="1:2" x14ac:dyDescent="0.2">
      <c r="A291" s="349">
        <v>5.4</v>
      </c>
      <c r="B291" s="349">
        <v>75284.06</v>
      </c>
    </row>
    <row r="292" spans="1:2" x14ac:dyDescent="0.2">
      <c r="A292" s="349">
        <v>5.41</v>
      </c>
      <c r="B292" s="349">
        <v>75400.97</v>
      </c>
    </row>
    <row r="293" spans="1:2" x14ac:dyDescent="0.2">
      <c r="A293" s="349">
        <v>5.42</v>
      </c>
      <c r="B293" s="349">
        <v>75517.919999999998</v>
      </c>
    </row>
    <row r="294" spans="1:2" x14ac:dyDescent="0.2">
      <c r="A294" s="349">
        <v>5.43</v>
      </c>
      <c r="B294" s="349">
        <v>75634.899999999994</v>
      </c>
    </row>
    <row r="295" spans="1:2" x14ac:dyDescent="0.2">
      <c r="A295" s="349">
        <v>5.44</v>
      </c>
      <c r="B295" s="349">
        <v>75751.91</v>
      </c>
    </row>
    <row r="296" spans="1:2" x14ac:dyDescent="0.2">
      <c r="A296" s="349">
        <v>5.45</v>
      </c>
      <c r="B296" s="349">
        <v>75868.960000000006</v>
      </c>
    </row>
    <row r="297" spans="1:2" x14ac:dyDescent="0.2">
      <c r="A297" s="349">
        <v>5.46</v>
      </c>
      <c r="B297" s="349">
        <v>75986.039999999994</v>
      </c>
    </row>
    <row r="298" spans="1:2" x14ac:dyDescent="0.2">
      <c r="A298" s="349">
        <v>5.47</v>
      </c>
      <c r="B298" s="349">
        <v>76103.149999999994</v>
      </c>
    </row>
    <row r="299" spans="1:2" x14ac:dyDescent="0.2">
      <c r="A299" s="349">
        <v>5.48</v>
      </c>
      <c r="B299" s="349">
        <v>76220.3</v>
      </c>
    </row>
    <row r="300" spans="1:2" x14ac:dyDescent="0.2">
      <c r="A300" s="349">
        <v>5.49</v>
      </c>
      <c r="B300" s="349">
        <v>76337.48</v>
      </c>
    </row>
    <row r="301" spans="1:2" x14ac:dyDescent="0.2">
      <c r="A301" s="349">
        <v>5.5</v>
      </c>
      <c r="B301" s="349">
        <v>76454.69</v>
      </c>
    </row>
    <row r="302" spans="1:2" x14ac:dyDescent="0.2">
      <c r="A302" s="349">
        <v>5.51</v>
      </c>
      <c r="B302" s="349">
        <v>76571.94</v>
      </c>
    </row>
    <row r="303" spans="1:2" x14ac:dyDescent="0.2">
      <c r="A303" s="349">
        <v>5.52</v>
      </c>
      <c r="B303" s="349">
        <v>76689.210000000006</v>
      </c>
    </row>
    <row r="304" spans="1:2" x14ac:dyDescent="0.2">
      <c r="A304" s="349">
        <v>5.53</v>
      </c>
      <c r="B304" s="349">
        <v>76806.53</v>
      </c>
    </row>
    <row r="305" spans="1:2" x14ac:dyDescent="0.2">
      <c r="A305" s="349">
        <v>5.54</v>
      </c>
      <c r="B305" s="349">
        <v>76923.87</v>
      </c>
    </row>
    <row r="306" spans="1:2" x14ac:dyDescent="0.2">
      <c r="A306" s="349">
        <v>5.55</v>
      </c>
      <c r="B306" s="349">
        <v>77041.25</v>
      </c>
    </row>
    <row r="307" spans="1:2" x14ac:dyDescent="0.2">
      <c r="A307" s="349">
        <v>5.56</v>
      </c>
      <c r="B307" s="349">
        <v>77158.66</v>
      </c>
    </row>
    <row r="308" spans="1:2" x14ac:dyDescent="0.2">
      <c r="A308" s="349">
        <v>5.57</v>
      </c>
      <c r="B308" s="349">
        <v>77276.11</v>
      </c>
    </row>
    <row r="309" spans="1:2" x14ac:dyDescent="0.2">
      <c r="A309" s="349">
        <v>5.58</v>
      </c>
      <c r="B309" s="349">
        <v>77393.59</v>
      </c>
    </row>
    <row r="310" spans="1:2" x14ac:dyDescent="0.2">
      <c r="A310" s="349">
        <v>5.59</v>
      </c>
      <c r="B310" s="349">
        <v>77511.100000000006</v>
      </c>
    </row>
    <row r="311" spans="1:2" x14ac:dyDescent="0.2">
      <c r="A311" s="349">
        <v>5.6</v>
      </c>
      <c r="B311" s="349">
        <v>77628.639999999999</v>
      </c>
    </row>
    <row r="312" spans="1:2" x14ac:dyDescent="0.2">
      <c r="A312" s="349">
        <v>5.61</v>
      </c>
      <c r="B312" s="349">
        <v>77746.22</v>
      </c>
    </row>
    <row r="313" spans="1:2" x14ac:dyDescent="0.2">
      <c r="A313" s="349">
        <v>5.62</v>
      </c>
      <c r="B313" s="349">
        <v>77863.83</v>
      </c>
    </row>
    <row r="314" spans="1:2" x14ac:dyDescent="0.2">
      <c r="A314" s="349">
        <v>5.63</v>
      </c>
      <c r="B314" s="349">
        <v>77981.47</v>
      </c>
    </row>
    <row r="315" spans="1:2" x14ac:dyDescent="0.2">
      <c r="A315" s="349">
        <v>5.64</v>
      </c>
      <c r="B315" s="349">
        <v>78099.14</v>
      </c>
    </row>
    <row r="316" spans="1:2" x14ac:dyDescent="0.2">
      <c r="A316" s="349">
        <v>5.65</v>
      </c>
      <c r="B316" s="349">
        <v>78216.850000000006</v>
      </c>
    </row>
    <row r="317" spans="1:2" x14ac:dyDescent="0.2">
      <c r="A317" s="349">
        <v>5.66</v>
      </c>
      <c r="B317" s="349">
        <v>78334.59</v>
      </c>
    </row>
    <row r="318" spans="1:2" x14ac:dyDescent="0.2">
      <c r="A318" s="349">
        <v>5.67</v>
      </c>
      <c r="B318" s="349">
        <v>78452.37</v>
      </c>
    </row>
    <row r="319" spans="1:2" x14ac:dyDescent="0.2">
      <c r="A319" s="349">
        <v>5.68</v>
      </c>
      <c r="B319" s="349">
        <v>78570.17</v>
      </c>
    </row>
    <row r="320" spans="1:2" x14ac:dyDescent="0.2">
      <c r="A320" s="349">
        <v>5.69</v>
      </c>
      <c r="B320" s="349">
        <v>78688.009999999995</v>
      </c>
    </row>
    <row r="321" spans="1:2" x14ac:dyDescent="0.2">
      <c r="A321" s="349">
        <v>5.7</v>
      </c>
      <c r="B321" s="349">
        <v>78805.88</v>
      </c>
    </row>
    <row r="322" spans="1:2" x14ac:dyDescent="0.2">
      <c r="A322" s="349">
        <v>5.71</v>
      </c>
      <c r="B322" s="349">
        <v>78923.789999999994</v>
      </c>
    </row>
    <row r="323" spans="1:2" x14ac:dyDescent="0.2">
      <c r="A323" s="349">
        <v>5.72</v>
      </c>
      <c r="B323" s="349">
        <v>79041.72</v>
      </c>
    </row>
    <row r="324" spans="1:2" x14ac:dyDescent="0.2">
      <c r="A324" s="349">
        <v>5.73</v>
      </c>
      <c r="B324" s="349">
        <v>79159.69</v>
      </c>
    </row>
    <row r="325" spans="1:2" x14ac:dyDescent="0.2">
      <c r="A325" s="349">
        <v>5.74</v>
      </c>
      <c r="B325" s="349">
        <v>79277.69</v>
      </c>
    </row>
    <row r="326" spans="1:2" x14ac:dyDescent="0.2">
      <c r="A326" s="349">
        <v>5.75</v>
      </c>
      <c r="B326" s="349">
        <v>79395.73</v>
      </c>
    </row>
    <row r="327" spans="1:2" x14ac:dyDescent="0.2">
      <c r="A327" s="349">
        <v>5.76</v>
      </c>
      <c r="B327" s="349">
        <v>79513.789999999994</v>
      </c>
    </row>
    <row r="328" spans="1:2" x14ac:dyDescent="0.2">
      <c r="A328" s="349">
        <v>5.77</v>
      </c>
      <c r="B328" s="349">
        <v>79631.89</v>
      </c>
    </row>
    <row r="329" spans="1:2" x14ac:dyDescent="0.2">
      <c r="A329" s="349">
        <v>5.78</v>
      </c>
      <c r="B329" s="349">
        <v>79750.02</v>
      </c>
    </row>
    <row r="330" spans="1:2" x14ac:dyDescent="0.2">
      <c r="A330" s="349">
        <v>5.79</v>
      </c>
      <c r="B330" s="349">
        <v>79868.19</v>
      </c>
    </row>
    <row r="331" spans="1:2" x14ac:dyDescent="0.2">
      <c r="A331" s="349">
        <v>5.8</v>
      </c>
      <c r="B331" s="349">
        <v>79986.38</v>
      </c>
    </row>
    <row r="332" spans="1:2" x14ac:dyDescent="0.2">
      <c r="A332" s="349">
        <v>5.81</v>
      </c>
      <c r="B332" s="349">
        <v>80104.61</v>
      </c>
    </row>
    <row r="333" spans="1:2" x14ac:dyDescent="0.2">
      <c r="A333" s="349">
        <v>5.82</v>
      </c>
      <c r="B333" s="349">
        <v>80222.87</v>
      </c>
    </row>
    <row r="334" spans="1:2" x14ac:dyDescent="0.2">
      <c r="A334" s="349">
        <v>5.83</v>
      </c>
      <c r="B334" s="349">
        <v>80341.16</v>
      </c>
    </row>
    <row r="335" spans="1:2" x14ac:dyDescent="0.2">
      <c r="A335" s="349">
        <v>5.84</v>
      </c>
      <c r="B335" s="349">
        <v>80459.490000000005</v>
      </c>
    </row>
    <row r="336" spans="1:2" x14ac:dyDescent="0.2">
      <c r="A336" s="349">
        <v>5.85</v>
      </c>
      <c r="B336" s="349">
        <v>80577.84</v>
      </c>
    </row>
    <row r="337" spans="1:2" x14ac:dyDescent="0.2">
      <c r="A337" s="349">
        <v>5.86</v>
      </c>
      <c r="B337" s="349">
        <v>80696.23</v>
      </c>
    </row>
    <row r="338" spans="1:2" x14ac:dyDescent="0.2">
      <c r="A338" s="349">
        <v>5.87</v>
      </c>
      <c r="B338" s="349">
        <v>80814.649999999994</v>
      </c>
    </row>
    <row r="339" spans="1:2" x14ac:dyDescent="0.2">
      <c r="A339" s="349">
        <v>5.88</v>
      </c>
      <c r="B339" s="349">
        <v>80933.11</v>
      </c>
    </row>
    <row r="340" spans="1:2" x14ac:dyDescent="0.2">
      <c r="A340" s="349">
        <v>5.89</v>
      </c>
      <c r="B340" s="349">
        <v>81051.59</v>
      </c>
    </row>
    <row r="341" spans="1:2" x14ac:dyDescent="0.2">
      <c r="A341" s="349">
        <v>5.9</v>
      </c>
      <c r="B341" s="349">
        <v>81170.11</v>
      </c>
    </row>
    <row r="342" spans="1:2" x14ac:dyDescent="0.2">
      <c r="A342" s="349">
        <v>5.91</v>
      </c>
      <c r="B342" s="349">
        <v>81288.66</v>
      </c>
    </row>
    <row r="343" spans="1:2" x14ac:dyDescent="0.2">
      <c r="A343" s="349">
        <v>5.92</v>
      </c>
      <c r="B343" s="349">
        <v>81407.240000000005</v>
      </c>
    </row>
    <row r="344" spans="1:2" x14ac:dyDescent="0.2">
      <c r="A344" s="349">
        <v>5.93</v>
      </c>
      <c r="B344" s="349">
        <v>81525.850000000006</v>
      </c>
    </row>
    <row r="345" spans="1:2" x14ac:dyDescent="0.2">
      <c r="A345" s="349">
        <v>5.94</v>
      </c>
      <c r="B345" s="349">
        <v>81644.5</v>
      </c>
    </row>
    <row r="346" spans="1:2" x14ac:dyDescent="0.2">
      <c r="A346" s="349">
        <v>5.95</v>
      </c>
      <c r="B346" s="349">
        <v>81763.17</v>
      </c>
    </row>
    <row r="347" spans="1:2" x14ac:dyDescent="0.2">
      <c r="A347" s="349">
        <v>5.96</v>
      </c>
      <c r="B347" s="349">
        <v>81881.88</v>
      </c>
    </row>
    <row r="348" spans="1:2" x14ac:dyDescent="0.2">
      <c r="A348" s="349">
        <v>5.97</v>
      </c>
      <c r="B348" s="349">
        <v>82000.62</v>
      </c>
    </row>
    <row r="349" spans="1:2" x14ac:dyDescent="0.2">
      <c r="A349" s="349">
        <v>5.98</v>
      </c>
      <c r="B349" s="349">
        <v>82119.399999999994</v>
      </c>
    </row>
    <row r="350" spans="1:2" x14ac:dyDescent="0.2">
      <c r="A350" s="349">
        <v>5.99</v>
      </c>
      <c r="B350" s="349">
        <v>82238.2</v>
      </c>
    </row>
    <row r="351" spans="1:2" x14ac:dyDescent="0.2">
      <c r="A351" s="349">
        <v>6</v>
      </c>
      <c r="B351" s="349">
        <v>82357.03</v>
      </c>
    </row>
    <row r="352" spans="1:2" x14ac:dyDescent="0.2">
      <c r="A352" s="349">
        <v>6.01</v>
      </c>
      <c r="B352" s="349">
        <v>82475.899999999994</v>
      </c>
    </row>
    <row r="353" spans="1:2" x14ac:dyDescent="0.2">
      <c r="A353" s="349">
        <v>6.02</v>
      </c>
      <c r="B353" s="349">
        <v>82594.8</v>
      </c>
    </row>
    <row r="354" spans="1:2" x14ac:dyDescent="0.2">
      <c r="A354" s="349">
        <v>6.03</v>
      </c>
      <c r="B354" s="349">
        <v>82713.73</v>
      </c>
    </row>
    <row r="355" spans="1:2" x14ac:dyDescent="0.2">
      <c r="A355" s="349">
        <v>6.04</v>
      </c>
      <c r="B355" s="349">
        <v>82832.69</v>
      </c>
    </row>
    <row r="356" spans="1:2" x14ac:dyDescent="0.2">
      <c r="A356" s="349">
        <v>6.05</v>
      </c>
      <c r="B356" s="349">
        <v>82951.69</v>
      </c>
    </row>
    <row r="357" spans="1:2" x14ac:dyDescent="0.2">
      <c r="A357" s="349">
        <v>6.06</v>
      </c>
      <c r="B357" s="349">
        <v>83070.710000000006</v>
      </c>
    </row>
    <row r="358" spans="1:2" x14ac:dyDescent="0.2">
      <c r="A358" s="349">
        <v>6.07</v>
      </c>
      <c r="B358" s="349">
        <v>83189.77</v>
      </c>
    </row>
    <row r="359" spans="1:2" x14ac:dyDescent="0.2">
      <c r="A359" s="349">
        <v>6.08</v>
      </c>
      <c r="B359" s="349">
        <v>83308.86</v>
      </c>
    </row>
    <row r="360" spans="1:2" x14ac:dyDescent="0.2">
      <c r="A360" s="349">
        <v>6.09</v>
      </c>
      <c r="B360" s="349">
        <v>83427.98</v>
      </c>
    </row>
    <row r="361" spans="1:2" x14ac:dyDescent="0.2">
      <c r="A361" s="349">
        <v>6.1</v>
      </c>
      <c r="B361" s="349">
        <v>83547.13</v>
      </c>
    </row>
    <row r="362" spans="1:2" x14ac:dyDescent="0.2">
      <c r="A362" s="349">
        <v>6.11</v>
      </c>
      <c r="B362" s="349">
        <v>83666.31</v>
      </c>
    </row>
    <row r="363" spans="1:2" x14ac:dyDescent="0.2">
      <c r="A363" s="349">
        <v>6.12</v>
      </c>
      <c r="B363" s="349">
        <v>83785.53</v>
      </c>
    </row>
    <row r="364" spans="1:2" x14ac:dyDescent="0.2">
      <c r="A364" s="349">
        <v>6.13</v>
      </c>
      <c r="B364" s="349">
        <v>83904.77</v>
      </c>
    </row>
    <row r="365" spans="1:2" x14ac:dyDescent="0.2">
      <c r="A365" s="349">
        <v>6.14</v>
      </c>
      <c r="B365" s="349">
        <v>84024.05</v>
      </c>
    </row>
    <row r="366" spans="1:2" x14ac:dyDescent="0.2">
      <c r="A366" s="349">
        <v>6.15</v>
      </c>
      <c r="B366" s="349">
        <v>84143.360000000001</v>
      </c>
    </row>
    <row r="367" spans="1:2" x14ac:dyDescent="0.2">
      <c r="A367" s="349">
        <v>6.16</v>
      </c>
      <c r="B367" s="349">
        <v>84262.7</v>
      </c>
    </row>
    <row r="368" spans="1:2" x14ac:dyDescent="0.2">
      <c r="A368" s="349">
        <v>6.17</v>
      </c>
      <c r="B368" s="349">
        <v>84382.07</v>
      </c>
    </row>
    <row r="369" spans="1:2" x14ac:dyDescent="0.2">
      <c r="A369" s="349">
        <v>6.18</v>
      </c>
      <c r="B369" s="349">
        <v>84501.47</v>
      </c>
    </row>
    <row r="370" spans="1:2" x14ac:dyDescent="0.2">
      <c r="A370" s="349">
        <v>6.19</v>
      </c>
      <c r="B370" s="349">
        <v>84620.9</v>
      </c>
    </row>
    <row r="371" spans="1:2" x14ac:dyDescent="0.2">
      <c r="A371" s="349">
        <v>6.2</v>
      </c>
      <c r="B371" s="349">
        <v>84740.37</v>
      </c>
    </row>
    <row r="372" spans="1:2" x14ac:dyDescent="0.2">
      <c r="A372" s="349">
        <v>6.21</v>
      </c>
      <c r="B372" s="349">
        <v>84859.86</v>
      </c>
    </row>
    <row r="373" spans="1:2" x14ac:dyDescent="0.2">
      <c r="A373" s="349">
        <v>6.22</v>
      </c>
      <c r="B373" s="349">
        <v>84979.39</v>
      </c>
    </row>
    <row r="374" spans="1:2" x14ac:dyDescent="0.2">
      <c r="A374" s="349">
        <v>6.23</v>
      </c>
      <c r="B374" s="349">
        <v>85098.95</v>
      </c>
    </row>
    <row r="375" spans="1:2" x14ac:dyDescent="0.2">
      <c r="A375" s="349">
        <v>6.24</v>
      </c>
      <c r="B375" s="349">
        <v>85218.53</v>
      </c>
    </row>
    <row r="376" spans="1:2" x14ac:dyDescent="0.2">
      <c r="A376" s="349">
        <v>6.25</v>
      </c>
      <c r="B376" s="349">
        <v>85338.15</v>
      </c>
    </row>
    <row r="377" spans="1:2" x14ac:dyDescent="0.2">
      <c r="A377" s="349">
        <v>6.26</v>
      </c>
      <c r="B377" s="349">
        <v>85457.8</v>
      </c>
    </row>
    <row r="378" spans="1:2" x14ac:dyDescent="0.2">
      <c r="A378" s="349">
        <v>6.27</v>
      </c>
      <c r="B378" s="349">
        <v>85577.49</v>
      </c>
    </row>
    <row r="379" spans="1:2" x14ac:dyDescent="0.2">
      <c r="A379" s="349">
        <v>6.28</v>
      </c>
      <c r="B379" s="349">
        <v>85697.2</v>
      </c>
    </row>
    <row r="380" spans="1:2" x14ac:dyDescent="0.2">
      <c r="A380" s="349">
        <v>6.29</v>
      </c>
      <c r="B380" s="349">
        <v>85816.94</v>
      </c>
    </row>
    <row r="381" spans="1:2" x14ac:dyDescent="0.2">
      <c r="A381" s="349">
        <v>6.3</v>
      </c>
      <c r="B381" s="349">
        <v>85936.72</v>
      </c>
    </row>
    <row r="382" spans="1:2" x14ac:dyDescent="0.2">
      <c r="A382" s="349">
        <v>6.31</v>
      </c>
      <c r="B382" s="349">
        <v>86056.52</v>
      </c>
    </row>
    <row r="383" spans="1:2" x14ac:dyDescent="0.2">
      <c r="A383" s="349">
        <v>6.32</v>
      </c>
      <c r="B383" s="349">
        <v>86176.36</v>
      </c>
    </row>
    <row r="384" spans="1:2" x14ac:dyDescent="0.2">
      <c r="A384" s="349">
        <v>6.33</v>
      </c>
      <c r="B384" s="349">
        <v>86296.22</v>
      </c>
    </row>
    <row r="385" spans="1:2" x14ac:dyDescent="0.2">
      <c r="A385" s="349">
        <v>6.34</v>
      </c>
      <c r="B385" s="349">
        <v>86416.12</v>
      </c>
    </row>
    <row r="386" spans="1:2" x14ac:dyDescent="0.2">
      <c r="A386" s="349">
        <v>6.35</v>
      </c>
      <c r="B386" s="349">
        <v>86536.05</v>
      </c>
    </row>
    <row r="387" spans="1:2" x14ac:dyDescent="0.2">
      <c r="A387" s="349">
        <v>6.36</v>
      </c>
      <c r="B387" s="349">
        <v>86656.01</v>
      </c>
    </row>
    <row r="388" spans="1:2" x14ac:dyDescent="0.2">
      <c r="A388" s="349">
        <v>6.37</v>
      </c>
      <c r="B388" s="349">
        <v>86776</v>
      </c>
    </row>
    <row r="389" spans="1:2" x14ac:dyDescent="0.2">
      <c r="A389" s="349">
        <v>6.38</v>
      </c>
      <c r="B389" s="349">
        <v>86896.02</v>
      </c>
    </row>
    <row r="390" spans="1:2" x14ac:dyDescent="0.2">
      <c r="A390" s="349">
        <v>6.39</v>
      </c>
      <c r="B390" s="349">
        <v>87016.07</v>
      </c>
    </row>
    <row r="391" spans="1:2" x14ac:dyDescent="0.2">
      <c r="A391" s="349">
        <v>6.4</v>
      </c>
      <c r="B391" s="349">
        <v>87136.15</v>
      </c>
    </row>
    <row r="392" spans="1:2" x14ac:dyDescent="0.2">
      <c r="A392" s="349">
        <v>6.41</v>
      </c>
      <c r="B392" s="349">
        <v>87256.26</v>
      </c>
    </row>
    <row r="393" spans="1:2" x14ac:dyDescent="0.2">
      <c r="A393" s="349">
        <v>6.42</v>
      </c>
      <c r="B393" s="349">
        <v>87376.4</v>
      </c>
    </row>
    <row r="394" spans="1:2" x14ac:dyDescent="0.2">
      <c r="A394" s="349">
        <v>6.43</v>
      </c>
      <c r="B394" s="349">
        <v>87496.58</v>
      </c>
    </row>
    <row r="395" spans="1:2" x14ac:dyDescent="0.2">
      <c r="A395" s="349">
        <v>6.44</v>
      </c>
      <c r="B395" s="349">
        <v>87616.78</v>
      </c>
    </row>
    <row r="396" spans="1:2" x14ac:dyDescent="0.2">
      <c r="A396" s="349">
        <v>6.45</v>
      </c>
      <c r="B396" s="349">
        <v>87737.02</v>
      </c>
    </row>
    <row r="397" spans="1:2" x14ac:dyDescent="0.2">
      <c r="A397" s="349">
        <v>6.46</v>
      </c>
      <c r="B397" s="349">
        <v>87857.279999999999</v>
      </c>
    </row>
    <row r="398" spans="1:2" x14ac:dyDescent="0.2">
      <c r="A398" s="349">
        <v>6.47</v>
      </c>
      <c r="B398" s="349">
        <v>87977.58</v>
      </c>
    </row>
    <row r="399" spans="1:2" x14ac:dyDescent="0.2">
      <c r="A399" s="349">
        <v>6.48</v>
      </c>
      <c r="B399" s="349">
        <v>88097.9</v>
      </c>
    </row>
    <row r="400" spans="1:2" x14ac:dyDescent="0.2">
      <c r="A400" s="349">
        <v>6.49</v>
      </c>
      <c r="B400" s="349">
        <v>88218.26</v>
      </c>
    </row>
    <row r="401" spans="1:2" x14ac:dyDescent="0.2">
      <c r="A401" s="349">
        <v>6.5</v>
      </c>
      <c r="B401" s="349">
        <v>88338.64</v>
      </c>
    </row>
    <row r="402" spans="1:2" x14ac:dyDescent="0.2">
      <c r="A402" s="349">
        <v>6.51</v>
      </c>
      <c r="B402" s="349">
        <v>88459.06</v>
      </c>
    </row>
    <row r="403" spans="1:2" x14ac:dyDescent="0.2">
      <c r="A403" s="349">
        <v>6.52</v>
      </c>
      <c r="B403" s="349">
        <v>88579.51</v>
      </c>
    </row>
    <row r="404" spans="1:2" x14ac:dyDescent="0.2">
      <c r="A404" s="349">
        <v>6.53</v>
      </c>
      <c r="B404" s="349">
        <v>88699.98</v>
      </c>
    </row>
    <row r="405" spans="1:2" x14ac:dyDescent="0.2">
      <c r="A405" s="349">
        <v>6.54</v>
      </c>
      <c r="B405" s="349">
        <v>88820.49</v>
      </c>
    </row>
    <row r="406" spans="1:2" x14ac:dyDescent="0.2">
      <c r="A406" s="349">
        <v>6.55</v>
      </c>
      <c r="B406" s="349">
        <v>88941.03</v>
      </c>
    </row>
    <row r="407" spans="1:2" x14ac:dyDescent="0.2">
      <c r="A407" s="349">
        <v>6.56</v>
      </c>
      <c r="B407" s="349">
        <v>89061.6</v>
      </c>
    </row>
    <row r="408" spans="1:2" x14ac:dyDescent="0.2">
      <c r="A408" s="349">
        <v>6.57</v>
      </c>
      <c r="B408" s="349">
        <v>89182.19</v>
      </c>
    </row>
    <row r="409" spans="1:2" x14ac:dyDescent="0.2">
      <c r="A409" s="349">
        <v>6.58</v>
      </c>
      <c r="B409" s="349">
        <v>89302.82</v>
      </c>
    </row>
    <row r="410" spans="1:2" x14ac:dyDescent="0.2">
      <c r="A410" s="349">
        <v>6.59</v>
      </c>
      <c r="B410" s="349">
        <v>89423.48</v>
      </c>
    </row>
    <row r="411" spans="1:2" x14ac:dyDescent="0.2">
      <c r="A411" s="349">
        <v>6.6</v>
      </c>
      <c r="B411" s="349">
        <v>89544.17</v>
      </c>
    </row>
    <row r="412" spans="1:2" x14ac:dyDescent="0.2">
      <c r="A412" s="349">
        <v>6.61</v>
      </c>
      <c r="B412" s="349">
        <v>89664.89</v>
      </c>
    </row>
    <row r="413" spans="1:2" x14ac:dyDescent="0.2">
      <c r="A413" s="349">
        <v>6.62</v>
      </c>
      <c r="B413" s="349">
        <v>89785.63</v>
      </c>
    </row>
    <row r="414" spans="1:2" x14ac:dyDescent="0.2">
      <c r="A414" s="349">
        <v>6.63</v>
      </c>
      <c r="B414" s="349">
        <v>89906.41</v>
      </c>
    </row>
    <row r="415" spans="1:2" x14ac:dyDescent="0.2">
      <c r="A415" s="349">
        <v>6.64</v>
      </c>
      <c r="B415" s="349">
        <v>90027.22</v>
      </c>
    </row>
    <row r="416" spans="1:2" x14ac:dyDescent="0.2">
      <c r="A416" s="349">
        <v>6.65</v>
      </c>
      <c r="B416" s="349">
        <v>90148.06</v>
      </c>
    </row>
    <row r="417" spans="1:2" x14ac:dyDescent="0.2">
      <c r="A417" s="349">
        <v>6.66</v>
      </c>
      <c r="B417" s="349">
        <v>90268.93</v>
      </c>
    </row>
    <row r="418" spans="1:2" x14ac:dyDescent="0.2">
      <c r="A418" s="349">
        <v>6.67</v>
      </c>
      <c r="B418" s="349">
        <v>90389.83</v>
      </c>
    </row>
    <row r="419" spans="1:2" x14ac:dyDescent="0.2">
      <c r="A419" s="349">
        <v>6.68</v>
      </c>
      <c r="B419" s="349">
        <v>90510.75</v>
      </c>
    </row>
    <row r="420" spans="1:2" x14ac:dyDescent="0.2">
      <c r="A420" s="349">
        <v>6.69</v>
      </c>
      <c r="B420" s="349">
        <v>90631.71</v>
      </c>
    </row>
    <row r="421" spans="1:2" x14ac:dyDescent="0.2">
      <c r="A421" s="349">
        <v>6.7</v>
      </c>
      <c r="B421" s="349">
        <v>90752.7</v>
      </c>
    </row>
    <row r="422" spans="1:2" x14ac:dyDescent="0.2">
      <c r="A422" s="349">
        <v>6.71</v>
      </c>
      <c r="B422" s="349">
        <v>90873.72</v>
      </c>
    </row>
    <row r="423" spans="1:2" x14ac:dyDescent="0.2">
      <c r="A423" s="349">
        <v>6.72</v>
      </c>
      <c r="B423" s="349">
        <v>90994.76</v>
      </c>
    </row>
    <row r="424" spans="1:2" x14ac:dyDescent="0.2">
      <c r="A424" s="349">
        <v>6.73</v>
      </c>
      <c r="B424" s="349">
        <v>91115.839999999997</v>
      </c>
    </row>
    <row r="425" spans="1:2" x14ac:dyDescent="0.2">
      <c r="A425" s="349">
        <v>6.74</v>
      </c>
      <c r="B425" s="349">
        <v>91236.95</v>
      </c>
    </row>
    <row r="426" spans="1:2" x14ac:dyDescent="0.2">
      <c r="A426" s="349">
        <v>6.75</v>
      </c>
      <c r="B426" s="349">
        <v>91358.09</v>
      </c>
    </row>
    <row r="427" spans="1:2" x14ac:dyDescent="0.2">
      <c r="A427" s="349">
        <v>6.76</v>
      </c>
      <c r="B427" s="349">
        <v>91479.25</v>
      </c>
    </row>
    <row r="428" spans="1:2" x14ac:dyDescent="0.2">
      <c r="A428" s="349">
        <v>6.77</v>
      </c>
      <c r="B428" s="349">
        <v>91600.45</v>
      </c>
    </row>
    <row r="429" spans="1:2" x14ac:dyDescent="0.2">
      <c r="A429" s="349">
        <v>6.78</v>
      </c>
      <c r="B429" s="349">
        <v>91721.67</v>
      </c>
    </row>
    <row r="430" spans="1:2" x14ac:dyDescent="0.2">
      <c r="A430" s="349">
        <v>6.79</v>
      </c>
      <c r="B430" s="349">
        <v>91842.93</v>
      </c>
    </row>
    <row r="431" spans="1:2" x14ac:dyDescent="0.2">
      <c r="A431" s="349">
        <v>6.8</v>
      </c>
      <c r="B431" s="349">
        <v>91964.21</v>
      </c>
    </row>
    <row r="432" spans="1:2" x14ac:dyDescent="0.2">
      <c r="A432" s="349">
        <v>6.81</v>
      </c>
      <c r="B432" s="349">
        <v>92085.53</v>
      </c>
    </row>
    <row r="433" spans="1:2" x14ac:dyDescent="0.2">
      <c r="A433" s="349">
        <v>6.82</v>
      </c>
      <c r="B433" s="349">
        <v>92206.87</v>
      </c>
    </row>
    <row r="434" spans="1:2" x14ac:dyDescent="0.2">
      <c r="A434" s="349">
        <v>6.83</v>
      </c>
      <c r="B434" s="349">
        <v>92328.24</v>
      </c>
    </row>
    <row r="435" spans="1:2" x14ac:dyDescent="0.2">
      <c r="A435" s="349">
        <v>6.84</v>
      </c>
      <c r="B435" s="349">
        <v>92449.65</v>
      </c>
    </row>
    <row r="436" spans="1:2" x14ac:dyDescent="0.2">
      <c r="A436" s="349">
        <v>6.85</v>
      </c>
      <c r="B436" s="349">
        <v>92571.08</v>
      </c>
    </row>
    <row r="437" spans="1:2" x14ac:dyDescent="0.2">
      <c r="A437" s="349">
        <v>6.86</v>
      </c>
      <c r="B437" s="349">
        <v>92692.54</v>
      </c>
    </row>
    <row r="438" spans="1:2" x14ac:dyDescent="0.2">
      <c r="A438" s="349">
        <v>6.87</v>
      </c>
      <c r="B438" s="349">
        <v>92814.03</v>
      </c>
    </row>
    <row r="439" spans="1:2" x14ac:dyDescent="0.2">
      <c r="A439" s="349">
        <v>6.88</v>
      </c>
      <c r="B439" s="349">
        <v>92935.55</v>
      </c>
    </row>
    <row r="440" spans="1:2" x14ac:dyDescent="0.2">
      <c r="A440" s="349">
        <v>6.89</v>
      </c>
      <c r="B440" s="349">
        <v>93057.1</v>
      </c>
    </row>
    <row r="441" spans="1:2" x14ac:dyDescent="0.2">
      <c r="A441" s="349">
        <v>6.9</v>
      </c>
      <c r="B441" s="349">
        <v>93178.68</v>
      </c>
    </row>
    <row r="442" spans="1:2" x14ac:dyDescent="0.2">
      <c r="A442" s="349">
        <v>6.91</v>
      </c>
      <c r="B442" s="349">
        <v>93300.29</v>
      </c>
    </row>
    <row r="443" spans="1:2" x14ac:dyDescent="0.2">
      <c r="A443" s="349">
        <v>6.92</v>
      </c>
      <c r="B443" s="349">
        <v>93421.93</v>
      </c>
    </row>
    <row r="444" spans="1:2" x14ac:dyDescent="0.2">
      <c r="A444" s="349">
        <v>6.93</v>
      </c>
      <c r="B444" s="349">
        <v>93543.6</v>
      </c>
    </row>
    <row r="445" spans="1:2" x14ac:dyDescent="0.2">
      <c r="A445" s="349">
        <v>6.94</v>
      </c>
      <c r="B445" s="349">
        <v>93665.29</v>
      </c>
    </row>
    <row r="446" spans="1:2" x14ac:dyDescent="0.2">
      <c r="A446" s="349">
        <v>6.95</v>
      </c>
      <c r="B446" s="349">
        <v>93787.02</v>
      </c>
    </row>
    <row r="447" spans="1:2" x14ac:dyDescent="0.2">
      <c r="A447" s="349">
        <v>6.96</v>
      </c>
      <c r="B447" s="349">
        <v>93908.77</v>
      </c>
    </row>
    <row r="448" spans="1:2" x14ac:dyDescent="0.2">
      <c r="A448" s="349">
        <v>6.97</v>
      </c>
      <c r="B448" s="349">
        <v>94030.56</v>
      </c>
    </row>
    <row r="449" spans="1:2" x14ac:dyDescent="0.2">
      <c r="A449" s="349">
        <v>6.98</v>
      </c>
      <c r="B449" s="349">
        <v>94152.37</v>
      </c>
    </row>
    <row r="450" spans="1:2" x14ac:dyDescent="0.2">
      <c r="A450" s="349">
        <v>6.99</v>
      </c>
      <c r="B450" s="349">
        <v>94274.21</v>
      </c>
    </row>
    <row r="451" spans="1:2" x14ac:dyDescent="0.2">
      <c r="A451" s="349">
        <v>7</v>
      </c>
      <c r="B451" s="349">
        <v>94396.08</v>
      </c>
    </row>
    <row r="452" spans="1:2" x14ac:dyDescent="0.2">
      <c r="A452" s="349">
        <v>7.01</v>
      </c>
      <c r="B452" s="349">
        <v>94517.98</v>
      </c>
    </row>
    <row r="453" spans="1:2" x14ac:dyDescent="0.2">
      <c r="A453" s="349">
        <v>7.02</v>
      </c>
      <c r="B453" s="349">
        <v>94639.91</v>
      </c>
    </row>
    <row r="454" spans="1:2" x14ac:dyDescent="0.2">
      <c r="A454" s="349">
        <v>7.03</v>
      </c>
      <c r="B454" s="349">
        <v>94761.87</v>
      </c>
    </row>
    <row r="455" spans="1:2" x14ac:dyDescent="0.2">
      <c r="A455" s="349">
        <v>7.04</v>
      </c>
      <c r="B455" s="349">
        <v>94883.86</v>
      </c>
    </row>
    <row r="456" spans="1:2" x14ac:dyDescent="0.2">
      <c r="A456" s="349">
        <v>7.05</v>
      </c>
      <c r="B456" s="349">
        <v>95005.88</v>
      </c>
    </row>
    <row r="457" spans="1:2" x14ac:dyDescent="0.2">
      <c r="A457" s="349">
        <v>7.06</v>
      </c>
      <c r="B457" s="349">
        <v>95127.92</v>
      </c>
    </row>
    <row r="458" spans="1:2" x14ac:dyDescent="0.2">
      <c r="A458" s="349">
        <v>7.07</v>
      </c>
      <c r="B458" s="349">
        <v>95250</v>
      </c>
    </row>
    <row r="459" spans="1:2" x14ac:dyDescent="0.2">
      <c r="A459" s="349">
        <v>7.08</v>
      </c>
      <c r="B459" s="349">
        <v>95372.1</v>
      </c>
    </row>
    <row r="460" spans="1:2" x14ac:dyDescent="0.2">
      <c r="A460" s="349">
        <v>7.09</v>
      </c>
      <c r="B460" s="349">
        <v>95494.23</v>
      </c>
    </row>
    <row r="461" spans="1:2" x14ac:dyDescent="0.2">
      <c r="A461" s="349">
        <v>7.1</v>
      </c>
      <c r="B461" s="349">
        <v>95616.39</v>
      </c>
    </row>
    <row r="462" spans="1:2" x14ac:dyDescent="0.2">
      <c r="A462" s="349">
        <v>7.11</v>
      </c>
      <c r="B462" s="349">
        <v>95738.58</v>
      </c>
    </row>
    <row r="463" spans="1:2" x14ac:dyDescent="0.2">
      <c r="A463" s="349">
        <v>7.12</v>
      </c>
      <c r="B463" s="349">
        <v>95860.800000000003</v>
      </c>
    </row>
    <row r="464" spans="1:2" x14ac:dyDescent="0.2">
      <c r="A464" s="349">
        <v>7.13</v>
      </c>
      <c r="B464" s="349">
        <v>95983.05</v>
      </c>
    </row>
    <row r="465" spans="1:2" x14ac:dyDescent="0.2">
      <c r="A465" s="349">
        <v>7.14</v>
      </c>
      <c r="B465" s="349">
        <v>96105.32</v>
      </c>
    </row>
    <row r="466" spans="1:2" x14ac:dyDescent="0.2">
      <c r="A466" s="349">
        <v>7.15</v>
      </c>
      <c r="B466" s="349">
        <v>96227.63</v>
      </c>
    </row>
    <row r="467" spans="1:2" x14ac:dyDescent="0.2">
      <c r="A467" s="349">
        <v>7.16</v>
      </c>
      <c r="B467" s="349">
        <v>96349.96</v>
      </c>
    </row>
    <row r="468" spans="1:2" x14ac:dyDescent="0.2">
      <c r="A468" s="349">
        <v>7.17</v>
      </c>
      <c r="B468" s="349">
        <v>96472.33</v>
      </c>
    </row>
    <row r="469" spans="1:2" x14ac:dyDescent="0.2">
      <c r="A469" s="349">
        <v>7.18</v>
      </c>
      <c r="B469" s="349">
        <v>96594.72</v>
      </c>
    </row>
    <row r="470" spans="1:2" x14ac:dyDescent="0.2">
      <c r="A470" s="349">
        <v>7.19</v>
      </c>
      <c r="B470" s="349">
        <v>96717.14</v>
      </c>
    </row>
    <row r="471" spans="1:2" x14ac:dyDescent="0.2">
      <c r="A471" s="349">
        <v>7.2</v>
      </c>
      <c r="B471" s="349">
        <v>96839.59</v>
      </c>
    </row>
    <row r="472" spans="1:2" x14ac:dyDescent="0.2">
      <c r="A472" s="349">
        <v>7.21</v>
      </c>
      <c r="B472" s="349">
        <v>96962.06</v>
      </c>
    </row>
    <row r="473" spans="1:2" x14ac:dyDescent="0.2">
      <c r="A473" s="349">
        <v>7.22</v>
      </c>
      <c r="B473" s="349">
        <v>97084.57</v>
      </c>
    </row>
    <row r="474" spans="1:2" x14ac:dyDescent="0.2">
      <c r="A474" s="349">
        <v>7.23</v>
      </c>
      <c r="B474" s="349">
        <v>97207.1</v>
      </c>
    </row>
    <row r="475" spans="1:2" x14ac:dyDescent="0.2">
      <c r="A475" s="349">
        <v>7.24</v>
      </c>
      <c r="B475" s="349">
        <v>97329.67</v>
      </c>
    </row>
    <row r="476" spans="1:2" x14ac:dyDescent="0.2">
      <c r="A476" s="349">
        <v>7.25</v>
      </c>
      <c r="B476" s="349">
        <v>97452.26</v>
      </c>
    </row>
    <row r="477" spans="1:2" x14ac:dyDescent="0.2">
      <c r="A477" s="349">
        <v>7.26</v>
      </c>
      <c r="B477" s="349">
        <v>97574.88</v>
      </c>
    </row>
    <row r="478" spans="1:2" x14ac:dyDescent="0.2">
      <c r="A478" s="349">
        <v>7.27</v>
      </c>
      <c r="B478" s="349">
        <v>97697.53</v>
      </c>
    </row>
    <row r="479" spans="1:2" x14ac:dyDescent="0.2">
      <c r="A479" s="349">
        <v>7.28</v>
      </c>
      <c r="B479" s="349">
        <v>97820.2</v>
      </c>
    </row>
    <row r="480" spans="1:2" x14ac:dyDescent="0.2">
      <c r="A480" s="349">
        <v>7.29</v>
      </c>
      <c r="B480" s="349">
        <v>97942.91</v>
      </c>
    </row>
    <row r="481" spans="1:2" x14ac:dyDescent="0.2">
      <c r="A481" s="349">
        <v>7.3</v>
      </c>
      <c r="B481" s="349">
        <v>98065.64</v>
      </c>
    </row>
    <row r="482" spans="1:2" x14ac:dyDescent="0.2">
      <c r="A482" s="349">
        <v>7.31</v>
      </c>
      <c r="B482" s="349">
        <v>98188.4</v>
      </c>
    </row>
    <row r="483" spans="1:2" x14ac:dyDescent="0.2">
      <c r="A483" s="349">
        <v>7.32</v>
      </c>
      <c r="B483" s="349">
        <v>98311.19</v>
      </c>
    </row>
    <row r="484" spans="1:2" x14ac:dyDescent="0.2">
      <c r="A484" s="349">
        <v>7.33</v>
      </c>
      <c r="B484" s="349">
        <v>98434.01</v>
      </c>
    </row>
    <row r="485" spans="1:2" x14ac:dyDescent="0.2">
      <c r="A485" s="349">
        <v>7.34</v>
      </c>
      <c r="B485" s="349">
        <v>98556.86</v>
      </c>
    </row>
    <row r="486" spans="1:2" x14ac:dyDescent="0.2">
      <c r="A486" s="349">
        <v>7.35</v>
      </c>
      <c r="B486" s="349">
        <v>98679.73</v>
      </c>
    </row>
    <row r="487" spans="1:2" x14ac:dyDescent="0.2">
      <c r="A487" s="349">
        <v>7.36</v>
      </c>
      <c r="B487" s="349">
        <v>98802.64</v>
      </c>
    </row>
    <row r="488" spans="1:2" x14ac:dyDescent="0.2">
      <c r="A488" s="349">
        <v>7.37</v>
      </c>
      <c r="B488" s="349">
        <v>98925.57</v>
      </c>
    </row>
    <row r="489" spans="1:2" x14ac:dyDescent="0.2">
      <c r="A489" s="349">
        <v>7.38</v>
      </c>
      <c r="B489" s="349">
        <v>99048.53</v>
      </c>
    </row>
    <row r="490" spans="1:2" x14ac:dyDescent="0.2">
      <c r="A490" s="349">
        <v>7.39</v>
      </c>
      <c r="B490" s="349">
        <v>99171.520000000004</v>
      </c>
    </row>
    <row r="491" spans="1:2" x14ac:dyDescent="0.2">
      <c r="A491" s="349">
        <v>7.4</v>
      </c>
      <c r="B491" s="349">
        <v>99294.54</v>
      </c>
    </row>
    <row r="492" spans="1:2" x14ac:dyDescent="0.2">
      <c r="A492" s="349">
        <v>7.41</v>
      </c>
      <c r="B492" s="349">
        <v>99417.58</v>
      </c>
    </row>
    <row r="493" spans="1:2" x14ac:dyDescent="0.2">
      <c r="A493" s="349">
        <v>7.42</v>
      </c>
      <c r="B493" s="349">
        <v>99540.65</v>
      </c>
    </row>
    <row r="494" spans="1:2" x14ac:dyDescent="0.2">
      <c r="A494" s="349">
        <v>7.43</v>
      </c>
      <c r="B494" s="349">
        <v>99663.75</v>
      </c>
    </row>
    <row r="495" spans="1:2" x14ac:dyDescent="0.2">
      <c r="A495" s="349">
        <v>7.44</v>
      </c>
      <c r="B495" s="349">
        <v>99786.880000000005</v>
      </c>
    </row>
    <row r="496" spans="1:2" x14ac:dyDescent="0.2">
      <c r="A496" s="349">
        <v>7.45</v>
      </c>
      <c r="B496" s="349">
        <v>99910.04</v>
      </c>
    </row>
    <row r="497" spans="1:2" x14ac:dyDescent="0.2">
      <c r="A497" s="349">
        <v>7.46</v>
      </c>
      <c r="B497" s="349">
        <v>100033.23</v>
      </c>
    </row>
    <row r="498" spans="1:2" x14ac:dyDescent="0.2">
      <c r="A498" s="349">
        <v>7.47</v>
      </c>
      <c r="B498" s="349">
        <v>100156.44</v>
      </c>
    </row>
    <row r="499" spans="1:2" x14ac:dyDescent="0.2">
      <c r="A499" s="349">
        <v>7.48</v>
      </c>
      <c r="B499" s="349">
        <v>100279.67999999999</v>
      </c>
    </row>
    <row r="500" spans="1:2" x14ac:dyDescent="0.2">
      <c r="A500" s="349">
        <v>7.49</v>
      </c>
      <c r="B500" s="349">
        <v>100402.95</v>
      </c>
    </row>
    <row r="501" spans="1:2" x14ac:dyDescent="0.2">
      <c r="A501" s="349">
        <v>7.5</v>
      </c>
      <c r="B501" s="349">
        <v>100526.25</v>
      </c>
    </row>
    <row r="502" spans="1:2" x14ac:dyDescent="0.2">
      <c r="A502" s="349">
        <v>7.51</v>
      </c>
      <c r="B502" s="349">
        <v>100649.57</v>
      </c>
    </row>
    <row r="503" spans="1:2" x14ac:dyDescent="0.2">
      <c r="A503" s="349">
        <v>7.52</v>
      </c>
      <c r="B503" s="349">
        <v>100772.92</v>
      </c>
    </row>
    <row r="504" spans="1:2" x14ac:dyDescent="0.2">
      <c r="A504" s="349">
        <v>7.53</v>
      </c>
      <c r="B504" s="349">
        <v>100896.31</v>
      </c>
    </row>
    <row r="505" spans="1:2" x14ac:dyDescent="0.2">
      <c r="A505" s="349">
        <v>7.54</v>
      </c>
      <c r="B505" s="349">
        <v>101019.71</v>
      </c>
    </row>
    <row r="506" spans="1:2" x14ac:dyDescent="0.2">
      <c r="A506" s="349">
        <v>7.55</v>
      </c>
      <c r="B506" s="349">
        <v>101143.15</v>
      </c>
    </row>
    <row r="507" spans="1:2" x14ac:dyDescent="0.2">
      <c r="A507" s="349">
        <v>7.56</v>
      </c>
      <c r="B507" s="349">
        <v>101266.62</v>
      </c>
    </row>
    <row r="508" spans="1:2" x14ac:dyDescent="0.2">
      <c r="A508" s="349">
        <v>7.57</v>
      </c>
      <c r="B508" s="349">
        <v>101390.11</v>
      </c>
    </row>
    <row r="509" spans="1:2" x14ac:dyDescent="0.2">
      <c r="A509" s="349">
        <v>7.58</v>
      </c>
      <c r="B509" s="349">
        <v>101513.63</v>
      </c>
    </row>
    <row r="510" spans="1:2" x14ac:dyDescent="0.2">
      <c r="A510" s="349">
        <v>7.59</v>
      </c>
      <c r="B510" s="349">
        <v>101637.18</v>
      </c>
    </row>
    <row r="511" spans="1:2" x14ac:dyDescent="0.2">
      <c r="A511" s="349">
        <v>7.6</v>
      </c>
      <c r="B511" s="349">
        <v>101760.75</v>
      </c>
    </row>
    <row r="512" spans="1:2" x14ac:dyDescent="0.2">
      <c r="A512" s="349">
        <v>7.61</v>
      </c>
      <c r="B512" s="349">
        <v>101884.36</v>
      </c>
    </row>
    <row r="513" spans="1:2" x14ac:dyDescent="0.2">
      <c r="A513" s="349">
        <v>7.62</v>
      </c>
      <c r="B513" s="349">
        <v>102007.99</v>
      </c>
    </row>
    <row r="514" spans="1:2" x14ac:dyDescent="0.2">
      <c r="A514" s="349">
        <v>7.63</v>
      </c>
      <c r="B514" s="349">
        <v>102131.65</v>
      </c>
    </row>
    <row r="515" spans="1:2" x14ac:dyDescent="0.2">
      <c r="A515" s="349">
        <v>7.64</v>
      </c>
      <c r="B515" s="349">
        <v>102255.33</v>
      </c>
    </row>
    <row r="516" spans="1:2" x14ac:dyDescent="0.2">
      <c r="A516" s="349">
        <v>7.65</v>
      </c>
      <c r="B516" s="349">
        <v>102379.05</v>
      </c>
    </row>
    <row r="517" spans="1:2" x14ac:dyDescent="0.2">
      <c r="A517" s="349">
        <v>7.66</v>
      </c>
      <c r="B517" s="349">
        <v>102502.79</v>
      </c>
    </row>
    <row r="518" spans="1:2" x14ac:dyDescent="0.2">
      <c r="A518" s="349">
        <v>7.67</v>
      </c>
      <c r="B518" s="349">
        <v>102626.56</v>
      </c>
    </row>
    <row r="519" spans="1:2" x14ac:dyDescent="0.2">
      <c r="A519" s="349">
        <v>7.68</v>
      </c>
      <c r="B519" s="349">
        <v>102750.36</v>
      </c>
    </row>
    <row r="520" spans="1:2" x14ac:dyDescent="0.2">
      <c r="A520" s="349">
        <v>7.69</v>
      </c>
      <c r="B520" s="349">
        <v>102874.18</v>
      </c>
    </row>
    <row r="521" spans="1:2" x14ac:dyDescent="0.2">
      <c r="A521" s="349">
        <v>7.7</v>
      </c>
      <c r="B521" s="349">
        <v>102998.03</v>
      </c>
    </row>
    <row r="522" spans="1:2" x14ac:dyDescent="0.2">
      <c r="A522" s="349">
        <v>7.71</v>
      </c>
      <c r="B522" s="349">
        <v>103121.91</v>
      </c>
    </row>
    <row r="523" spans="1:2" x14ac:dyDescent="0.2">
      <c r="A523" s="349">
        <v>7.72</v>
      </c>
      <c r="B523" s="349">
        <v>103245.82</v>
      </c>
    </row>
    <row r="524" spans="1:2" x14ac:dyDescent="0.2">
      <c r="A524" s="349">
        <v>7.73</v>
      </c>
      <c r="B524" s="349">
        <v>103369.75</v>
      </c>
    </row>
    <row r="525" spans="1:2" x14ac:dyDescent="0.2">
      <c r="A525" s="349">
        <v>7.74</v>
      </c>
      <c r="B525" s="349">
        <v>103493.72</v>
      </c>
    </row>
    <row r="526" spans="1:2" x14ac:dyDescent="0.2">
      <c r="A526" s="349">
        <v>7.75</v>
      </c>
      <c r="B526" s="349">
        <v>103617.71</v>
      </c>
    </row>
    <row r="527" spans="1:2" x14ac:dyDescent="0.2">
      <c r="A527" s="349">
        <v>7.76</v>
      </c>
      <c r="B527" s="349">
        <v>103741.72</v>
      </c>
    </row>
    <row r="528" spans="1:2" x14ac:dyDescent="0.2">
      <c r="A528" s="349">
        <v>7.77</v>
      </c>
      <c r="B528" s="349">
        <v>103865.77</v>
      </c>
    </row>
    <row r="529" spans="1:2" x14ac:dyDescent="0.2">
      <c r="A529" s="349">
        <v>7.78</v>
      </c>
      <c r="B529" s="349">
        <v>103989.84</v>
      </c>
    </row>
    <row r="530" spans="1:2" x14ac:dyDescent="0.2">
      <c r="A530" s="349">
        <v>7.79</v>
      </c>
      <c r="B530" s="349">
        <v>104113.94</v>
      </c>
    </row>
    <row r="531" spans="1:2" x14ac:dyDescent="0.2">
      <c r="A531" s="349">
        <v>7.8</v>
      </c>
      <c r="B531" s="349">
        <v>104238.06</v>
      </c>
    </row>
    <row r="532" spans="1:2" x14ac:dyDescent="0.2">
      <c r="A532" s="349">
        <v>7.81</v>
      </c>
      <c r="B532" s="349">
        <v>104362.22</v>
      </c>
    </row>
    <row r="533" spans="1:2" x14ac:dyDescent="0.2">
      <c r="A533" s="349">
        <v>7.82</v>
      </c>
      <c r="B533" s="349">
        <v>104486.39999999999</v>
      </c>
    </row>
    <row r="534" spans="1:2" x14ac:dyDescent="0.2">
      <c r="A534" s="349">
        <v>7.83</v>
      </c>
      <c r="B534" s="349">
        <v>104610.61</v>
      </c>
    </row>
    <row r="535" spans="1:2" x14ac:dyDescent="0.2">
      <c r="A535" s="349">
        <v>7.84</v>
      </c>
      <c r="B535" s="349">
        <v>104734.84</v>
      </c>
    </row>
    <row r="536" spans="1:2" x14ac:dyDescent="0.2">
      <c r="A536" s="349">
        <v>7.85</v>
      </c>
      <c r="B536" s="349">
        <v>104859.11</v>
      </c>
    </row>
    <row r="537" spans="1:2" x14ac:dyDescent="0.2">
      <c r="A537" s="349">
        <v>7.86</v>
      </c>
      <c r="B537" s="349">
        <v>104983.4</v>
      </c>
    </row>
    <row r="538" spans="1:2" x14ac:dyDescent="0.2">
      <c r="A538" s="349">
        <v>7.87</v>
      </c>
      <c r="B538" s="349">
        <v>105107.71</v>
      </c>
    </row>
    <row r="539" spans="1:2" x14ac:dyDescent="0.2">
      <c r="A539" s="349">
        <v>7.88</v>
      </c>
      <c r="B539" s="349">
        <v>105232.06</v>
      </c>
    </row>
    <row r="540" spans="1:2" x14ac:dyDescent="0.2">
      <c r="A540" s="349">
        <v>7.89</v>
      </c>
      <c r="B540" s="349">
        <v>105356.43</v>
      </c>
    </row>
    <row r="541" spans="1:2" x14ac:dyDescent="0.2">
      <c r="A541" s="349">
        <v>7.9</v>
      </c>
      <c r="B541" s="349">
        <v>105480.83</v>
      </c>
    </row>
    <row r="542" spans="1:2" x14ac:dyDescent="0.2">
      <c r="A542" s="349">
        <v>7.91</v>
      </c>
      <c r="B542" s="349">
        <v>105605.25</v>
      </c>
    </row>
    <row r="543" spans="1:2" x14ac:dyDescent="0.2">
      <c r="A543" s="349">
        <v>7.92</v>
      </c>
      <c r="B543" s="349">
        <v>105729.71</v>
      </c>
    </row>
    <row r="544" spans="1:2" x14ac:dyDescent="0.2">
      <c r="A544" s="349">
        <v>7.93</v>
      </c>
      <c r="B544" s="349">
        <v>105854.19</v>
      </c>
    </row>
    <row r="545" spans="1:2" x14ac:dyDescent="0.2">
      <c r="A545" s="349">
        <v>7.94</v>
      </c>
      <c r="B545" s="349">
        <v>105978.69</v>
      </c>
    </row>
    <row r="546" spans="1:2" x14ac:dyDescent="0.2">
      <c r="A546" s="349">
        <v>7.95</v>
      </c>
      <c r="B546" s="349">
        <v>106103.23</v>
      </c>
    </row>
    <row r="547" spans="1:2" x14ac:dyDescent="0.2">
      <c r="A547" s="349">
        <v>7.96</v>
      </c>
      <c r="B547" s="349">
        <v>106227.79</v>
      </c>
    </row>
    <row r="548" spans="1:2" x14ac:dyDescent="0.2">
      <c r="A548" s="349">
        <v>7.97</v>
      </c>
      <c r="B548" s="349">
        <v>106352.38</v>
      </c>
    </row>
    <row r="549" spans="1:2" x14ac:dyDescent="0.2">
      <c r="A549" s="349">
        <v>7.98</v>
      </c>
      <c r="B549" s="349">
        <v>106476.99</v>
      </c>
    </row>
    <row r="550" spans="1:2" x14ac:dyDescent="0.2">
      <c r="A550" s="349">
        <v>7.99</v>
      </c>
      <c r="B550" s="349">
        <v>106601.63</v>
      </c>
    </row>
    <row r="551" spans="1:2" x14ac:dyDescent="0.2">
      <c r="A551" s="349">
        <v>8</v>
      </c>
      <c r="B551" s="349">
        <v>106726.3</v>
      </c>
    </row>
    <row r="552" spans="1:2" x14ac:dyDescent="0.2">
      <c r="A552" s="349">
        <v>8.01</v>
      </c>
      <c r="B552" s="349">
        <v>106851</v>
      </c>
    </row>
    <row r="553" spans="1:2" x14ac:dyDescent="0.2">
      <c r="A553" s="349">
        <v>8.02</v>
      </c>
      <c r="B553" s="349">
        <v>106975.72</v>
      </c>
    </row>
    <row r="554" spans="1:2" x14ac:dyDescent="0.2">
      <c r="A554" s="349">
        <v>8.0299999999999994</v>
      </c>
      <c r="B554" s="349">
        <v>107100.47</v>
      </c>
    </row>
    <row r="555" spans="1:2" x14ac:dyDescent="0.2">
      <c r="A555" s="349">
        <v>8.0399999999999991</v>
      </c>
      <c r="B555" s="349">
        <v>107225.25</v>
      </c>
    </row>
    <row r="556" spans="1:2" x14ac:dyDescent="0.2">
      <c r="A556" s="349">
        <v>8.0500000000000007</v>
      </c>
      <c r="B556" s="349">
        <v>107350.05</v>
      </c>
    </row>
    <row r="557" spans="1:2" x14ac:dyDescent="0.2">
      <c r="A557" s="349">
        <v>8.06</v>
      </c>
      <c r="B557" s="349">
        <v>107474.88</v>
      </c>
    </row>
    <row r="558" spans="1:2" x14ac:dyDescent="0.2">
      <c r="A558" s="349">
        <v>8.07</v>
      </c>
      <c r="B558" s="349">
        <v>107599.74</v>
      </c>
    </row>
    <row r="559" spans="1:2" x14ac:dyDescent="0.2">
      <c r="A559" s="349">
        <v>8.08</v>
      </c>
      <c r="B559" s="349">
        <v>107724.62</v>
      </c>
    </row>
    <row r="560" spans="1:2" x14ac:dyDescent="0.2">
      <c r="A560" s="349">
        <v>8.09</v>
      </c>
      <c r="B560" s="349">
        <v>107849.53</v>
      </c>
    </row>
    <row r="561" spans="1:2" x14ac:dyDescent="0.2">
      <c r="A561" s="349">
        <v>8.1</v>
      </c>
      <c r="B561" s="349">
        <v>107974.47</v>
      </c>
    </row>
    <row r="562" spans="1:2" x14ac:dyDescent="0.2">
      <c r="A562" s="349">
        <v>8.11</v>
      </c>
      <c r="B562" s="349">
        <v>108099.43</v>
      </c>
    </row>
    <row r="563" spans="1:2" x14ac:dyDescent="0.2">
      <c r="A563" s="349">
        <v>8.1199999999999992</v>
      </c>
      <c r="B563" s="349">
        <v>108224.43</v>
      </c>
    </row>
    <row r="564" spans="1:2" x14ac:dyDescent="0.2">
      <c r="A564" s="349">
        <v>8.1300000000000008</v>
      </c>
      <c r="B564" s="349">
        <v>108349.44</v>
      </c>
    </row>
    <row r="565" spans="1:2" x14ac:dyDescent="0.2">
      <c r="A565" s="349">
        <v>8.14</v>
      </c>
      <c r="B565" s="349">
        <v>108474.49</v>
      </c>
    </row>
    <row r="566" spans="1:2" x14ac:dyDescent="0.2">
      <c r="A566" s="349">
        <v>8.15</v>
      </c>
      <c r="B566" s="349">
        <v>108599.56</v>
      </c>
    </row>
    <row r="567" spans="1:2" x14ac:dyDescent="0.2">
      <c r="A567" s="349">
        <v>8.16</v>
      </c>
      <c r="B567" s="349">
        <v>108724.65</v>
      </c>
    </row>
    <row r="568" spans="1:2" x14ac:dyDescent="0.2">
      <c r="A568" s="349">
        <v>8.17</v>
      </c>
      <c r="B568" s="349">
        <v>108849.78</v>
      </c>
    </row>
    <row r="569" spans="1:2" x14ac:dyDescent="0.2">
      <c r="A569" s="349">
        <v>8.18</v>
      </c>
      <c r="B569" s="349">
        <v>108974.93</v>
      </c>
    </row>
    <row r="570" spans="1:2" x14ac:dyDescent="0.2">
      <c r="A570" s="349">
        <v>8.19</v>
      </c>
      <c r="B570" s="349">
        <v>109100.11</v>
      </c>
    </row>
    <row r="571" spans="1:2" x14ac:dyDescent="0.2">
      <c r="A571" s="349">
        <v>8.1999999999999993</v>
      </c>
      <c r="B571" s="349">
        <v>109225.31</v>
      </c>
    </row>
    <row r="572" spans="1:2" x14ac:dyDescent="0.2">
      <c r="A572" s="349">
        <v>8.2100000000000009</v>
      </c>
      <c r="B572" s="349">
        <v>109350.54</v>
      </c>
    </row>
    <row r="573" spans="1:2" x14ac:dyDescent="0.2">
      <c r="A573" s="349">
        <v>8.2200000000000006</v>
      </c>
      <c r="B573" s="349">
        <v>109475.8</v>
      </c>
    </row>
    <row r="574" spans="1:2" x14ac:dyDescent="0.2">
      <c r="A574" s="349">
        <v>8.23</v>
      </c>
      <c r="B574" s="349">
        <v>109601.08</v>
      </c>
    </row>
    <row r="575" spans="1:2" x14ac:dyDescent="0.2">
      <c r="A575" s="349">
        <v>8.24</v>
      </c>
      <c r="B575" s="349">
        <v>109726.39</v>
      </c>
    </row>
    <row r="576" spans="1:2" x14ac:dyDescent="0.2">
      <c r="A576" s="349">
        <v>8.25</v>
      </c>
      <c r="B576" s="349">
        <v>109851.72</v>
      </c>
    </row>
    <row r="577" spans="1:2" x14ac:dyDescent="0.2">
      <c r="A577" s="349">
        <v>8.26</v>
      </c>
      <c r="B577" s="349">
        <v>109977.09</v>
      </c>
    </row>
    <row r="578" spans="1:2" x14ac:dyDescent="0.2">
      <c r="A578" s="349">
        <v>8.27</v>
      </c>
      <c r="B578" s="349">
        <v>110102.48</v>
      </c>
    </row>
    <row r="579" spans="1:2" x14ac:dyDescent="0.2">
      <c r="A579" s="349">
        <v>8.2799999999999994</v>
      </c>
      <c r="B579" s="349">
        <v>110227.89</v>
      </c>
    </row>
    <row r="580" spans="1:2" x14ac:dyDescent="0.2">
      <c r="A580" s="349">
        <v>8.2899999999999991</v>
      </c>
      <c r="B580" s="349">
        <v>110353.33</v>
      </c>
    </row>
    <row r="581" spans="1:2" x14ac:dyDescent="0.2">
      <c r="A581" s="349">
        <v>8.3000000000000007</v>
      </c>
      <c r="B581" s="349">
        <v>110478.8</v>
      </c>
    </row>
    <row r="582" spans="1:2" x14ac:dyDescent="0.2">
      <c r="A582" s="349">
        <v>8.31</v>
      </c>
      <c r="B582" s="349">
        <v>110604.29</v>
      </c>
    </row>
    <row r="583" spans="1:2" x14ac:dyDescent="0.2">
      <c r="A583" s="349">
        <v>8.32</v>
      </c>
      <c r="B583" s="349">
        <v>110729.82</v>
      </c>
    </row>
    <row r="584" spans="1:2" x14ac:dyDescent="0.2">
      <c r="A584" s="349">
        <v>8.33</v>
      </c>
      <c r="B584" s="349">
        <v>110855.36</v>
      </c>
    </row>
    <row r="585" spans="1:2" x14ac:dyDescent="0.2">
      <c r="A585" s="349">
        <v>8.34</v>
      </c>
      <c r="B585" s="349">
        <v>110980.94</v>
      </c>
    </row>
    <row r="586" spans="1:2" x14ac:dyDescent="0.2">
      <c r="A586" s="349">
        <v>8.35</v>
      </c>
      <c r="B586" s="349">
        <v>111106.53</v>
      </c>
    </row>
    <row r="587" spans="1:2" x14ac:dyDescent="0.2">
      <c r="A587" s="349">
        <v>8.36</v>
      </c>
      <c r="B587" s="349">
        <v>111232.16</v>
      </c>
    </row>
    <row r="588" spans="1:2" x14ac:dyDescent="0.2">
      <c r="A588" s="349">
        <v>8.3699999999999992</v>
      </c>
      <c r="B588" s="349">
        <v>111357.81</v>
      </c>
    </row>
    <row r="589" spans="1:2" x14ac:dyDescent="0.2">
      <c r="A589" s="349">
        <v>8.3800000000000008</v>
      </c>
      <c r="B589" s="349">
        <v>111483.49</v>
      </c>
    </row>
    <row r="590" spans="1:2" x14ac:dyDescent="0.2">
      <c r="A590" s="349">
        <v>8.39</v>
      </c>
      <c r="B590" s="349">
        <v>111609.19</v>
      </c>
    </row>
    <row r="591" spans="1:2" x14ac:dyDescent="0.2">
      <c r="A591" s="349">
        <v>8.4</v>
      </c>
      <c r="B591" s="349">
        <v>111734.92</v>
      </c>
    </row>
    <row r="592" spans="1:2" x14ac:dyDescent="0.2">
      <c r="A592" s="349">
        <v>8.41</v>
      </c>
      <c r="B592" s="349">
        <v>111860.68</v>
      </c>
    </row>
    <row r="593" spans="1:2" x14ac:dyDescent="0.2">
      <c r="A593" s="349">
        <v>8.42</v>
      </c>
      <c r="B593" s="349">
        <v>111986.46</v>
      </c>
    </row>
    <row r="594" spans="1:2" x14ac:dyDescent="0.2">
      <c r="A594" s="349">
        <v>8.43</v>
      </c>
      <c r="B594" s="349">
        <v>112112.27</v>
      </c>
    </row>
    <row r="595" spans="1:2" x14ac:dyDescent="0.2">
      <c r="A595" s="349">
        <v>8.44</v>
      </c>
      <c r="B595" s="349">
        <v>112238.11</v>
      </c>
    </row>
    <row r="596" spans="1:2" x14ac:dyDescent="0.2">
      <c r="A596" s="349">
        <v>8.4499999999999993</v>
      </c>
      <c r="B596" s="349">
        <v>112363.97</v>
      </c>
    </row>
    <row r="597" spans="1:2" x14ac:dyDescent="0.2">
      <c r="A597" s="349">
        <v>8.4600000000000009</v>
      </c>
      <c r="B597" s="349">
        <v>112489.86</v>
      </c>
    </row>
    <row r="598" spans="1:2" x14ac:dyDescent="0.2">
      <c r="A598" s="349">
        <v>8.4700000000000006</v>
      </c>
      <c r="B598" s="349">
        <v>112615.77</v>
      </c>
    </row>
    <row r="599" spans="1:2" x14ac:dyDescent="0.2">
      <c r="A599" s="349">
        <v>8.48</v>
      </c>
      <c r="B599" s="349">
        <v>112741.71</v>
      </c>
    </row>
    <row r="600" spans="1:2" x14ac:dyDescent="0.2">
      <c r="A600" s="349">
        <v>8.49</v>
      </c>
      <c r="B600" s="349">
        <v>112867.67</v>
      </c>
    </row>
    <row r="601" spans="1:2" x14ac:dyDescent="0.2">
      <c r="A601" s="349">
        <v>8.5</v>
      </c>
      <c r="B601" s="349">
        <v>112993.66</v>
      </c>
    </row>
    <row r="602" spans="1:2" x14ac:dyDescent="0.2">
      <c r="A602" s="349">
        <v>8.51</v>
      </c>
      <c r="B602" s="349">
        <v>113119.67999999999</v>
      </c>
    </row>
    <row r="603" spans="1:2" x14ac:dyDescent="0.2">
      <c r="A603" s="349">
        <v>8.52</v>
      </c>
      <c r="B603" s="349">
        <v>113245.72</v>
      </c>
    </row>
    <row r="604" spans="1:2" x14ac:dyDescent="0.2">
      <c r="A604" s="349">
        <v>8.5299999999999994</v>
      </c>
      <c r="B604" s="349">
        <v>113371.79</v>
      </c>
    </row>
    <row r="605" spans="1:2" x14ac:dyDescent="0.2">
      <c r="A605" s="349">
        <v>8.5399999999999991</v>
      </c>
      <c r="B605" s="349">
        <v>113497.89</v>
      </c>
    </row>
    <row r="606" spans="1:2" x14ac:dyDescent="0.2">
      <c r="A606" s="349">
        <v>8.5500000000000007</v>
      </c>
      <c r="B606" s="349">
        <v>113624.01</v>
      </c>
    </row>
    <row r="607" spans="1:2" x14ac:dyDescent="0.2">
      <c r="A607" s="349">
        <v>8.56</v>
      </c>
      <c r="B607" s="349">
        <v>113750.16</v>
      </c>
    </row>
    <row r="608" spans="1:2" x14ac:dyDescent="0.2">
      <c r="A608" s="349">
        <v>8.57</v>
      </c>
      <c r="B608" s="349">
        <v>113876.33</v>
      </c>
    </row>
    <row r="609" spans="1:2" x14ac:dyDescent="0.2">
      <c r="A609" s="349">
        <v>8.58</v>
      </c>
      <c r="B609" s="349">
        <v>114002.53</v>
      </c>
    </row>
    <row r="610" spans="1:2" x14ac:dyDescent="0.2">
      <c r="A610" s="349">
        <v>8.59</v>
      </c>
      <c r="B610" s="349">
        <v>114128.75</v>
      </c>
    </row>
    <row r="611" spans="1:2" x14ac:dyDescent="0.2">
      <c r="A611" s="349">
        <v>8.6</v>
      </c>
      <c r="B611" s="349">
        <v>114255</v>
      </c>
    </row>
    <row r="612" spans="1:2" x14ac:dyDescent="0.2">
      <c r="A612" s="349">
        <v>8.61</v>
      </c>
      <c r="B612" s="349">
        <v>114381.28</v>
      </c>
    </row>
    <row r="613" spans="1:2" x14ac:dyDescent="0.2">
      <c r="A613" s="349">
        <v>8.6199999999999992</v>
      </c>
      <c r="B613" s="349">
        <v>114507.58</v>
      </c>
    </row>
    <row r="614" spans="1:2" x14ac:dyDescent="0.2">
      <c r="A614" s="349">
        <v>8.6300000000000008</v>
      </c>
      <c r="B614" s="349">
        <v>114633.9</v>
      </c>
    </row>
    <row r="615" spans="1:2" x14ac:dyDescent="0.2">
      <c r="A615" s="349">
        <v>8.64</v>
      </c>
      <c r="B615" s="349">
        <v>114760.26</v>
      </c>
    </row>
    <row r="616" spans="1:2" x14ac:dyDescent="0.2">
      <c r="A616" s="349">
        <v>8.65</v>
      </c>
      <c r="B616" s="349">
        <v>114886.64</v>
      </c>
    </row>
    <row r="617" spans="1:2" x14ac:dyDescent="0.2">
      <c r="A617" s="349">
        <v>8.66</v>
      </c>
      <c r="B617" s="349">
        <v>115013.04</v>
      </c>
    </row>
    <row r="618" spans="1:2" x14ac:dyDescent="0.2">
      <c r="A618" s="349">
        <v>8.67</v>
      </c>
      <c r="B618" s="349">
        <v>115139.47</v>
      </c>
    </row>
    <row r="619" spans="1:2" x14ac:dyDescent="0.2">
      <c r="A619" s="349">
        <v>8.68</v>
      </c>
      <c r="B619" s="349">
        <v>115265.93</v>
      </c>
    </row>
    <row r="620" spans="1:2" x14ac:dyDescent="0.2">
      <c r="A620" s="349">
        <v>8.69</v>
      </c>
      <c r="B620" s="349">
        <v>115392.41</v>
      </c>
    </row>
    <row r="621" spans="1:2" x14ac:dyDescent="0.2">
      <c r="A621" s="349">
        <v>8.6999999999999993</v>
      </c>
      <c r="B621" s="349">
        <v>115518.91</v>
      </c>
    </row>
    <row r="622" spans="1:2" x14ac:dyDescent="0.2">
      <c r="A622" s="349">
        <v>8.7100000000000009</v>
      </c>
      <c r="B622" s="349">
        <v>115645.45</v>
      </c>
    </row>
    <row r="623" spans="1:2" x14ac:dyDescent="0.2">
      <c r="A623" s="349">
        <v>8.7200000000000006</v>
      </c>
      <c r="B623" s="349">
        <v>115772</v>
      </c>
    </row>
    <row r="624" spans="1:2" x14ac:dyDescent="0.2">
      <c r="A624" s="349">
        <v>8.73</v>
      </c>
      <c r="B624" s="349">
        <v>115898.59</v>
      </c>
    </row>
    <row r="625" spans="1:2" x14ac:dyDescent="0.2">
      <c r="A625" s="349">
        <v>8.74</v>
      </c>
      <c r="B625" s="349">
        <v>116025.2</v>
      </c>
    </row>
    <row r="626" spans="1:2" x14ac:dyDescent="0.2">
      <c r="A626" s="349">
        <v>8.75</v>
      </c>
      <c r="B626" s="349">
        <v>116151.83</v>
      </c>
    </row>
    <row r="627" spans="1:2" x14ac:dyDescent="0.2">
      <c r="A627" s="349">
        <v>8.76</v>
      </c>
      <c r="B627" s="349">
        <v>116278.49</v>
      </c>
    </row>
    <row r="628" spans="1:2" x14ac:dyDescent="0.2">
      <c r="A628" s="349">
        <v>8.77</v>
      </c>
      <c r="B628" s="349">
        <v>116405.18</v>
      </c>
    </row>
    <row r="629" spans="1:2" x14ac:dyDescent="0.2">
      <c r="A629" s="349">
        <v>8.7799999999999994</v>
      </c>
      <c r="B629" s="349">
        <v>116531.89</v>
      </c>
    </row>
    <row r="630" spans="1:2" x14ac:dyDescent="0.2">
      <c r="A630" s="349">
        <v>8.7899999999999991</v>
      </c>
      <c r="B630" s="349">
        <v>116658.63</v>
      </c>
    </row>
    <row r="631" spans="1:2" x14ac:dyDescent="0.2">
      <c r="A631" s="349">
        <v>8.8000000000000007</v>
      </c>
      <c r="B631" s="349">
        <v>116785.39</v>
      </c>
    </row>
    <row r="632" spans="1:2" x14ac:dyDescent="0.2">
      <c r="A632" s="349">
        <v>8.81</v>
      </c>
      <c r="B632" s="349">
        <v>116912.18</v>
      </c>
    </row>
    <row r="633" spans="1:2" x14ac:dyDescent="0.2">
      <c r="A633" s="349">
        <v>8.82</v>
      </c>
      <c r="B633" s="349">
        <v>117038.99</v>
      </c>
    </row>
    <row r="634" spans="1:2" x14ac:dyDescent="0.2">
      <c r="A634" s="349">
        <v>8.83</v>
      </c>
      <c r="B634" s="349">
        <v>117165.83</v>
      </c>
    </row>
    <row r="635" spans="1:2" x14ac:dyDescent="0.2">
      <c r="A635" s="349">
        <v>8.84</v>
      </c>
      <c r="B635" s="349">
        <v>117292.69</v>
      </c>
    </row>
    <row r="636" spans="1:2" x14ac:dyDescent="0.2">
      <c r="A636" s="349">
        <v>8.85</v>
      </c>
      <c r="B636" s="349">
        <v>117419.58</v>
      </c>
    </row>
    <row r="637" spans="1:2" x14ac:dyDescent="0.2">
      <c r="A637" s="349">
        <v>8.86</v>
      </c>
      <c r="B637" s="349">
        <v>117546.49</v>
      </c>
    </row>
    <row r="638" spans="1:2" x14ac:dyDescent="0.2">
      <c r="A638" s="349">
        <v>8.8699999999999992</v>
      </c>
      <c r="B638" s="349">
        <v>117673.43</v>
      </c>
    </row>
    <row r="639" spans="1:2" x14ac:dyDescent="0.2">
      <c r="A639" s="349">
        <v>8.8800000000000008</v>
      </c>
      <c r="B639" s="349">
        <v>117800.4</v>
      </c>
    </row>
    <row r="640" spans="1:2" x14ac:dyDescent="0.2">
      <c r="A640" s="349">
        <v>8.89</v>
      </c>
      <c r="B640" s="349">
        <v>117927.39</v>
      </c>
    </row>
    <row r="641" spans="1:2" x14ac:dyDescent="0.2">
      <c r="A641" s="349">
        <v>8.9</v>
      </c>
      <c r="B641" s="349">
        <v>118054.41</v>
      </c>
    </row>
    <row r="642" spans="1:2" x14ac:dyDescent="0.2">
      <c r="A642" s="349">
        <v>8.91</v>
      </c>
      <c r="B642" s="349">
        <v>118181.45</v>
      </c>
    </row>
    <row r="643" spans="1:2" x14ac:dyDescent="0.2">
      <c r="A643" s="349">
        <v>8.92</v>
      </c>
      <c r="B643" s="349">
        <v>118308.51</v>
      </c>
    </row>
    <row r="644" spans="1:2" x14ac:dyDescent="0.2">
      <c r="A644" s="349">
        <v>8.93</v>
      </c>
      <c r="B644" s="349">
        <v>118435.6</v>
      </c>
    </row>
    <row r="645" spans="1:2" x14ac:dyDescent="0.2">
      <c r="A645" s="349">
        <v>8.94</v>
      </c>
      <c r="B645" s="349">
        <v>118562.72</v>
      </c>
    </row>
    <row r="646" spans="1:2" x14ac:dyDescent="0.2">
      <c r="A646" s="349">
        <v>8.9499999999999993</v>
      </c>
      <c r="B646" s="349">
        <v>118689.86</v>
      </c>
    </row>
    <row r="647" spans="1:2" x14ac:dyDescent="0.2">
      <c r="A647" s="349">
        <v>8.9600000000000009</v>
      </c>
      <c r="B647" s="349">
        <v>118817.03</v>
      </c>
    </row>
    <row r="648" spans="1:2" x14ac:dyDescent="0.2">
      <c r="A648" s="349">
        <v>8.9700000000000006</v>
      </c>
      <c r="B648" s="349">
        <v>118944.22</v>
      </c>
    </row>
    <row r="649" spans="1:2" x14ac:dyDescent="0.2">
      <c r="A649" s="349">
        <v>8.98</v>
      </c>
      <c r="B649" s="349">
        <v>119071.44</v>
      </c>
    </row>
    <row r="650" spans="1:2" x14ac:dyDescent="0.2">
      <c r="A650" s="349">
        <v>8.99</v>
      </c>
      <c r="B650" s="349">
        <v>119198.68</v>
      </c>
    </row>
    <row r="651" spans="1:2" x14ac:dyDescent="0.2">
      <c r="A651" s="349">
        <v>9</v>
      </c>
      <c r="B651" s="349">
        <v>119325.95</v>
      </c>
    </row>
    <row r="652" spans="1:2" x14ac:dyDescent="0.2">
      <c r="A652" s="349">
        <v>9.01</v>
      </c>
      <c r="B652" s="349">
        <v>119453.24</v>
      </c>
    </row>
    <row r="653" spans="1:2" x14ac:dyDescent="0.2">
      <c r="A653" s="349">
        <v>9.02</v>
      </c>
      <c r="B653" s="349">
        <v>119580.56</v>
      </c>
    </row>
    <row r="654" spans="1:2" x14ac:dyDescent="0.2">
      <c r="A654" s="349">
        <v>9.0299999999999994</v>
      </c>
      <c r="B654" s="349">
        <v>119707.9</v>
      </c>
    </row>
    <row r="655" spans="1:2" x14ac:dyDescent="0.2">
      <c r="A655" s="349">
        <v>9.0399999999999991</v>
      </c>
      <c r="B655" s="349">
        <v>119835.27</v>
      </c>
    </row>
    <row r="656" spans="1:2" x14ac:dyDescent="0.2">
      <c r="A656" s="349">
        <v>9.0500000000000007</v>
      </c>
      <c r="B656" s="349">
        <v>119962.66</v>
      </c>
    </row>
    <row r="657" spans="1:4" x14ac:dyDescent="0.2">
      <c r="A657" s="349">
        <v>9.06</v>
      </c>
      <c r="B657" s="349">
        <v>120090.08</v>
      </c>
    </row>
    <row r="658" spans="1:4" x14ac:dyDescent="0.2">
      <c r="A658" s="349">
        <v>9.07</v>
      </c>
      <c r="B658" s="349">
        <v>120217.52</v>
      </c>
    </row>
    <row r="659" spans="1:4" x14ac:dyDescent="0.2">
      <c r="A659" s="349">
        <v>9.08</v>
      </c>
      <c r="B659" s="349">
        <v>120344.99</v>
      </c>
    </row>
    <row r="660" spans="1:4" x14ac:dyDescent="0.2">
      <c r="A660" s="349">
        <v>9.09</v>
      </c>
      <c r="B660" s="349">
        <v>120472.48</v>
      </c>
    </row>
    <row r="661" spans="1:4" x14ac:dyDescent="0.2">
      <c r="A661" s="349">
        <v>9.1</v>
      </c>
      <c r="B661" s="349">
        <v>120600</v>
      </c>
      <c r="D661" t="s">
        <v>171</v>
      </c>
    </row>
    <row r="662" spans="1:4" x14ac:dyDescent="0.2">
      <c r="A662" s="349">
        <v>9.11</v>
      </c>
      <c r="B662" s="349">
        <v>120712.81</v>
      </c>
    </row>
    <row r="663" spans="1:4" x14ac:dyDescent="0.2">
      <c r="A663" s="349">
        <v>9.1199999999999992</v>
      </c>
      <c r="B663" s="349">
        <v>120825.63</v>
      </c>
    </row>
    <row r="664" spans="1:4" x14ac:dyDescent="0.2">
      <c r="A664" s="349">
        <v>9.1300000000000008</v>
      </c>
      <c r="B664" s="349">
        <v>120938.46</v>
      </c>
    </row>
    <row r="665" spans="1:4" x14ac:dyDescent="0.2">
      <c r="A665" s="349">
        <v>9.14</v>
      </c>
      <c r="B665" s="349">
        <v>121051.3</v>
      </c>
    </row>
    <row r="666" spans="1:4" x14ac:dyDescent="0.2">
      <c r="A666" s="349">
        <v>9.15</v>
      </c>
      <c r="B666" s="349">
        <v>121164.15</v>
      </c>
    </row>
    <row r="667" spans="1:4" x14ac:dyDescent="0.2">
      <c r="A667" s="349">
        <v>9.16</v>
      </c>
      <c r="B667" s="349">
        <v>121277</v>
      </c>
    </row>
    <row r="668" spans="1:4" x14ac:dyDescent="0.2">
      <c r="A668" s="349">
        <v>9.17</v>
      </c>
      <c r="B668" s="349">
        <v>121389.86</v>
      </c>
    </row>
    <row r="669" spans="1:4" x14ac:dyDescent="0.2">
      <c r="A669" s="349">
        <v>9.18</v>
      </c>
      <c r="B669" s="349">
        <v>121502.73</v>
      </c>
    </row>
    <row r="670" spans="1:4" x14ac:dyDescent="0.2">
      <c r="A670" s="349">
        <v>9.19</v>
      </c>
      <c r="B670" s="349">
        <v>121615.61</v>
      </c>
    </row>
    <row r="671" spans="1:4" x14ac:dyDescent="0.2">
      <c r="A671" s="349">
        <v>9.1999999999999993</v>
      </c>
      <c r="B671" s="349">
        <v>121728.5</v>
      </c>
    </row>
    <row r="672" spans="1:4" x14ac:dyDescent="0.2">
      <c r="A672" s="349">
        <v>9.2100000000000009</v>
      </c>
      <c r="B672" s="349">
        <v>121841.4</v>
      </c>
    </row>
    <row r="673" spans="1:2" x14ac:dyDescent="0.2">
      <c r="A673" s="349">
        <v>9.2200000000000006</v>
      </c>
      <c r="B673" s="349">
        <v>121954.3</v>
      </c>
    </row>
    <row r="674" spans="1:2" x14ac:dyDescent="0.2">
      <c r="A674" s="349">
        <v>9.23</v>
      </c>
      <c r="B674" s="349">
        <v>122067.21</v>
      </c>
    </row>
    <row r="675" spans="1:2" x14ac:dyDescent="0.2">
      <c r="A675" s="349">
        <v>9.24</v>
      </c>
      <c r="B675" s="349">
        <v>122180.13</v>
      </c>
    </row>
    <row r="676" spans="1:2" x14ac:dyDescent="0.2">
      <c r="A676" s="349">
        <v>9.25</v>
      </c>
      <c r="B676" s="349">
        <v>122293.06</v>
      </c>
    </row>
    <row r="677" spans="1:2" x14ac:dyDescent="0.2">
      <c r="A677" s="349">
        <v>9.26</v>
      </c>
      <c r="B677" s="349">
        <v>122406</v>
      </c>
    </row>
    <row r="678" spans="1:2" x14ac:dyDescent="0.2">
      <c r="A678" s="349">
        <v>9.27</v>
      </c>
      <c r="B678" s="349">
        <v>122518.94</v>
      </c>
    </row>
    <row r="679" spans="1:2" x14ac:dyDescent="0.2">
      <c r="A679" s="349">
        <v>9.2799999999999994</v>
      </c>
      <c r="B679" s="349">
        <v>122631.89</v>
      </c>
    </row>
    <row r="680" spans="1:2" x14ac:dyDescent="0.2">
      <c r="A680" s="349">
        <v>9.2899999999999991</v>
      </c>
      <c r="B680" s="349">
        <v>122744.85</v>
      </c>
    </row>
    <row r="681" spans="1:2" x14ac:dyDescent="0.2">
      <c r="A681" s="349">
        <v>9.3000000000000007</v>
      </c>
      <c r="B681" s="349">
        <v>122857.82</v>
      </c>
    </row>
    <row r="682" spans="1:2" x14ac:dyDescent="0.2">
      <c r="A682" s="349">
        <v>9.31</v>
      </c>
      <c r="B682" s="349">
        <v>122970.8</v>
      </c>
    </row>
    <row r="683" spans="1:2" x14ac:dyDescent="0.2">
      <c r="A683" s="349">
        <v>9.32</v>
      </c>
      <c r="B683" s="349">
        <v>123083.78</v>
      </c>
    </row>
    <row r="684" spans="1:2" x14ac:dyDescent="0.2">
      <c r="A684" s="349">
        <v>9.33</v>
      </c>
      <c r="B684" s="349">
        <v>123196.78</v>
      </c>
    </row>
    <row r="685" spans="1:2" x14ac:dyDescent="0.2">
      <c r="A685" s="349">
        <v>9.34</v>
      </c>
      <c r="B685" s="349">
        <v>123309.78</v>
      </c>
    </row>
    <row r="686" spans="1:2" x14ac:dyDescent="0.2">
      <c r="A686" s="349">
        <v>9.35</v>
      </c>
      <c r="B686" s="349">
        <v>123422.79</v>
      </c>
    </row>
    <row r="687" spans="1:2" x14ac:dyDescent="0.2">
      <c r="A687" s="349">
        <v>9.36</v>
      </c>
      <c r="B687" s="349">
        <v>123535.81</v>
      </c>
    </row>
    <row r="688" spans="1:2" x14ac:dyDescent="0.2">
      <c r="A688" s="349">
        <v>9.3699999999999992</v>
      </c>
      <c r="B688" s="349">
        <v>123648.83</v>
      </c>
    </row>
    <row r="689" spans="1:2" x14ac:dyDescent="0.2">
      <c r="A689" s="349">
        <v>9.3800000000000008</v>
      </c>
      <c r="B689" s="349">
        <v>123761.87</v>
      </c>
    </row>
    <row r="690" spans="1:2" x14ac:dyDescent="0.2">
      <c r="A690" s="349">
        <v>9.39</v>
      </c>
      <c r="B690" s="349">
        <v>123874.91</v>
      </c>
    </row>
    <row r="691" spans="1:2" x14ac:dyDescent="0.2">
      <c r="A691" s="349">
        <v>9.4</v>
      </c>
      <c r="B691" s="349">
        <v>123987.96</v>
      </c>
    </row>
    <row r="692" spans="1:2" x14ac:dyDescent="0.2">
      <c r="A692" s="349">
        <v>9.41</v>
      </c>
      <c r="B692" s="349">
        <v>124101.02</v>
      </c>
    </row>
    <row r="693" spans="1:2" x14ac:dyDescent="0.2">
      <c r="A693" s="349">
        <v>9.42</v>
      </c>
      <c r="B693" s="349">
        <v>124214.08</v>
      </c>
    </row>
    <row r="694" spans="1:2" x14ac:dyDescent="0.2">
      <c r="A694" s="349">
        <v>9.43</v>
      </c>
      <c r="B694" s="349">
        <v>124327.16</v>
      </c>
    </row>
    <row r="695" spans="1:2" x14ac:dyDescent="0.2">
      <c r="A695" s="349">
        <v>9.44</v>
      </c>
      <c r="B695" s="349">
        <v>124440.24</v>
      </c>
    </row>
    <row r="696" spans="1:2" x14ac:dyDescent="0.2">
      <c r="A696" s="349">
        <v>9.4499999999999993</v>
      </c>
      <c r="B696" s="349">
        <v>124553.33</v>
      </c>
    </row>
    <row r="697" spans="1:2" x14ac:dyDescent="0.2">
      <c r="A697" s="349">
        <v>9.4600000000000009</v>
      </c>
      <c r="B697" s="349">
        <v>124666.43</v>
      </c>
    </row>
    <row r="698" spans="1:2" x14ac:dyDescent="0.2">
      <c r="A698" s="349">
        <v>9.4700000000000006</v>
      </c>
      <c r="B698" s="349">
        <v>124779.53</v>
      </c>
    </row>
    <row r="699" spans="1:2" x14ac:dyDescent="0.2">
      <c r="A699" s="349">
        <v>9.48</v>
      </c>
      <c r="B699" s="349">
        <v>124892.65</v>
      </c>
    </row>
    <row r="700" spans="1:2" x14ac:dyDescent="0.2">
      <c r="A700" s="349">
        <v>9.49</v>
      </c>
      <c r="B700" s="349">
        <v>125005.77</v>
      </c>
    </row>
    <row r="701" spans="1:2" x14ac:dyDescent="0.2">
      <c r="A701" s="349">
        <v>9.5</v>
      </c>
      <c r="B701" s="349">
        <v>125118.9</v>
      </c>
    </row>
    <row r="702" spans="1:2" x14ac:dyDescent="0.2">
      <c r="A702" s="349">
        <v>9.51</v>
      </c>
      <c r="B702" s="349">
        <v>125232.04</v>
      </c>
    </row>
    <row r="703" spans="1:2" x14ac:dyDescent="0.2">
      <c r="A703" s="349">
        <v>9.52</v>
      </c>
      <c r="B703" s="349">
        <v>125345.19</v>
      </c>
    </row>
    <row r="704" spans="1:2" x14ac:dyDescent="0.2">
      <c r="A704" s="349">
        <v>9.5299999999999994</v>
      </c>
      <c r="B704" s="349">
        <v>125458.34</v>
      </c>
    </row>
    <row r="705" spans="1:2" x14ac:dyDescent="0.2">
      <c r="A705" s="349">
        <v>9.5399999999999991</v>
      </c>
      <c r="B705" s="349">
        <v>125571.5</v>
      </c>
    </row>
    <row r="706" spans="1:2" x14ac:dyDescent="0.2">
      <c r="A706" s="349">
        <v>9.5500000000000007</v>
      </c>
      <c r="B706" s="349">
        <v>125684.67</v>
      </c>
    </row>
    <row r="707" spans="1:2" x14ac:dyDescent="0.2">
      <c r="A707" s="349">
        <v>9.56</v>
      </c>
      <c r="B707" s="349">
        <v>125797.85</v>
      </c>
    </row>
    <row r="708" spans="1:2" x14ac:dyDescent="0.2">
      <c r="A708" s="349">
        <v>9.57</v>
      </c>
      <c r="B708" s="349">
        <v>125911.03999999999</v>
      </c>
    </row>
    <row r="709" spans="1:2" x14ac:dyDescent="0.2">
      <c r="A709" s="349">
        <v>9.58</v>
      </c>
      <c r="B709" s="349">
        <v>126024.23</v>
      </c>
    </row>
    <row r="710" spans="1:2" x14ac:dyDescent="0.2">
      <c r="A710" s="349">
        <v>9.59</v>
      </c>
      <c r="B710" s="349">
        <v>126137.44</v>
      </c>
    </row>
    <row r="711" spans="1:2" x14ac:dyDescent="0.2">
      <c r="A711" s="349">
        <v>9.6</v>
      </c>
      <c r="B711" s="349">
        <v>126250.65</v>
      </c>
    </row>
    <row r="712" spans="1:2" x14ac:dyDescent="0.2">
      <c r="A712" s="349">
        <v>9.61</v>
      </c>
      <c r="B712" s="349">
        <v>126363.86</v>
      </c>
    </row>
    <row r="713" spans="1:2" x14ac:dyDescent="0.2">
      <c r="A713" s="349">
        <v>9.6199999999999992</v>
      </c>
      <c r="B713" s="349">
        <v>126477.09</v>
      </c>
    </row>
    <row r="714" spans="1:2" x14ac:dyDescent="0.2">
      <c r="A714" s="349">
        <v>9.6300000000000008</v>
      </c>
      <c r="B714" s="349">
        <v>126590.33</v>
      </c>
    </row>
    <row r="715" spans="1:2" x14ac:dyDescent="0.2">
      <c r="A715" s="349">
        <v>9.64</v>
      </c>
      <c r="B715" s="349">
        <v>126703.57</v>
      </c>
    </row>
    <row r="716" spans="1:2" x14ac:dyDescent="0.2">
      <c r="A716" s="349">
        <v>9.65</v>
      </c>
      <c r="B716" s="349">
        <v>126816.82</v>
      </c>
    </row>
    <row r="717" spans="1:2" x14ac:dyDescent="0.2">
      <c r="A717" s="349">
        <v>9.66</v>
      </c>
      <c r="B717" s="349">
        <v>126930.08</v>
      </c>
    </row>
    <row r="718" spans="1:2" x14ac:dyDescent="0.2">
      <c r="A718" s="349">
        <v>9.67</v>
      </c>
      <c r="B718" s="349">
        <v>127043.34</v>
      </c>
    </row>
    <row r="719" spans="1:2" x14ac:dyDescent="0.2">
      <c r="A719" s="349">
        <v>9.68</v>
      </c>
      <c r="B719" s="349">
        <v>127156.62</v>
      </c>
    </row>
    <row r="720" spans="1:2" x14ac:dyDescent="0.2">
      <c r="A720" s="349">
        <v>9.69</v>
      </c>
      <c r="B720" s="349">
        <v>127269.9</v>
      </c>
    </row>
    <row r="721" spans="1:2" x14ac:dyDescent="0.2">
      <c r="A721" s="349">
        <v>9.6999999999999993</v>
      </c>
      <c r="B721" s="349">
        <v>127383.19</v>
      </c>
    </row>
    <row r="722" spans="1:2" x14ac:dyDescent="0.2">
      <c r="A722" s="349">
        <v>9.7100000000000009</v>
      </c>
      <c r="B722" s="349">
        <v>127496.49</v>
      </c>
    </row>
    <row r="723" spans="1:2" x14ac:dyDescent="0.2">
      <c r="A723" s="349">
        <v>9.7200000000000006</v>
      </c>
      <c r="B723" s="349">
        <v>127609.79</v>
      </c>
    </row>
    <row r="724" spans="1:2" x14ac:dyDescent="0.2">
      <c r="A724" s="349">
        <v>9.73</v>
      </c>
      <c r="B724" s="349">
        <v>127723.1</v>
      </c>
    </row>
    <row r="725" spans="1:2" x14ac:dyDescent="0.2">
      <c r="A725" s="349">
        <v>9.74</v>
      </c>
      <c r="B725" s="349">
        <v>127836.43</v>
      </c>
    </row>
    <row r="726" spans="1:2" x14ac:dyDescent="0.2">
      <c r="A726" s="349">
        <v>9.75</v>
      </c>
      <c r="B726" s="349">
        <v>127949.75999999999</v>
      </c>
    </row>
    <row r="727" spans="1:2" x14ac:dyDescent="0.2">
      <c r="A727" s="349">
        <v>9.76</v>
      </c>
      <c r="B727" s="349">
        <v>128063.09</v>
      </c>
    </row>
    <row r="728" spans="1:2" x14ac:dyDescent="0.2">
      <c r="A728" s="349">
        <v>9.77</v>
      </c>
      <c r="B728" s="349">
        <v>128176.44</v>
      </c>
    </row>
    <row r="729" spans="1:2" x14ac:dyDescent="0.2">
      <c r="A729" s="349">
        <v>9.7799999999999994</v>
      </c>
      <c r="B729" s="349">
        <v>128289.79</v>
      </c>
    </row>
    <row r="730" spans="1:2" x14ac:dyDescent="0.2">
      <c r="A730" s="349">
        <v>9.7899999999999991</v>
      </c>
      <c r="B730" s="349">
        <v>128403.15</v>
      </c>
    </row>
    <row r="731" spans="1:2" x14ac:dyDescent="0.2">
      <c r="A731" s="349">
        <v>9.8000000000000007</v>
      </c>
      <c r="B731" s="349">
        <v>128516.52</v>
      </c>
    </row>
    <row r="732" spans="1:2" x14ac:dyDescent="0.2">
      <c r="A732" s="349">
        <v>9.81</v>
      </c>
      <c r="B732" s="349">
        <v>128629.9</v>
      </c>
    </row>
    <row r="733" spans="1:2" x14ac:dyDescent="0.2">
      <c r="A733" s="349">
        <v>9.82</v>
      </c>
      <c r="B733" s="349">
        <v>128743.28</v>
      </c>
    </row>
    <row r="734" spans="1:2" x14ac:dyDescent="0.2">
      <c r="A734" s="349">
        <v>9.83</v>
      </c>
      <c r="B734" s="349">
        <v>128856.67</v>
      </c>
    </row>
    <row r="735" spans="1:2" x14ac:dyDescent="0.2">
      <c r="A735" s="349">
        <v>9.84</v>
      </c>
      <c r="B735" s="349">
        <v>128970.07</v>
      </c>
    </row>
    <row r="736" spans="1:2" x14ac:dyDescent="0.2">
      <c r="A736" s="349">
        <v>9.85</v>
      </c>
      <c r="B736" s="349">
        <v>129083.48</v>
      </c>
    </row>
    <row r="737" spans="1:2" x14ac:dyDescent="0.2">
      <c r="A737" s="349">
        <v>9.86</v>
      </c>
      <c r="B737" s="349">
        <v>129196.89</v>
      </c>
    </row>
    <row r="738" spans="1:2" x14ac:dyDescent="0.2">
      <c r="A738" s="349">
        <v>9.8699999999999992</v>
      </c>
      <c r="B738" s="349">
        <v>129310.32</v>
      </c>
    </row>
    <row r="739" spans="1:2" x14ac:dyDescent="0.2">
      <c r="A739" s="349">
        <v>9.8800000000000008</v>
      </c>
      <c r="B739" s="349">
        <v>129423.75</v>
      </c>
    </row>
    <row r="740" spans="1:2" x14ac:dyDescent="0.2">
      <c r="A740" s="349">
        <v>9.89</v>
      </c>
      <c r="B740" s="349">
        <v>129537.19</v>
      </c>
    </row>
    <row r="741" spans="1:2" x14ac:dyDescent="0.2">
      <c r="A741" s="349">
        <v>9.9</v>
      </c>
      <c r="B741" s="349">
        <v>129650.63</v>
      </c>
    </row>
    <row r="742" spans="1:2" x14ac:dyDescent="0.2">
      <c r="A742" s="349">
        <v>9.91</v>
      </c>
      <c r="B742" s="349">
        <v>129764.09</v>
      </c>
    </row>
    <row r="743" spans="1:2" x14ac:dyDescent="0.2">
      <c r="A743" s="349">
        <v>9.92</v>
      </c>
      <c r="B743" s="349">
        <v>129877.55</v>
      </c>
    </row>
    <row r="744" spans="1:2" x14ac:dyDescent="0.2">
      <c r="A744" s="349">
        <v>9.93</v>
      </c>
      <c r="B744" s="349">
        <v>129991.02</v>
      </c>
    </row>
    <row r="745" spans="1:2" x14ac:dyDescent="0.2">
      <c r="A745" s="349">
        <v>9.94</v>
      </c>
      <c r="B745" s="349">
        <v>130104.5</v>
      </c>
    </row>
    <row r="746" spans="1:2" x14ac:dyDescent="0.2">
      <c r="A746" s="349">
        <v>9.9499999999999993</v>
      </c>
      <c r="B746" s="349">
        <v>130217.98</v>
      </c>
    </row>
    <row r="747" spans="1:2" x14ac:dyDescent="0.2">
      <c r="A747" s="349">
        <v>9.9600000000000009</v>
      </c>
      <c r="B747" s="349">
        <v>130331.48</v>
      </c>
    </row>
    <row r="748" spans="1:2" x14ac:dyDescent="0.2">
      <c r="A748" s="349">
        <v>9.9700000000000006</v>
      </c>
      <c r="B748" s="349">
        <v>130444.98</v>
      </c>
    </row>
    <row r="749" spans="1:2" x14ac:dyDescent="0.2">
      <c r="A749" s="349">
        <v>9.98</v>
      </c>
      <c r="B749" s="349">
        <v>130558.49</v>
      </c>
    </row>
    <row r="750" spans="1:2" x14ac:dyDescent="0.2">
      <c r="A750" s="349">
        <v>9.99</v>
      </c>
      <c r="B750" s="349">
        <v>130672</v>
      </c>
    </row>
    <row r="751" spans="1:2" x14ac:dyDescent="0.2">
      <c r="A751" s="349">
        <v>10</v>
      </c>
      <c r="B751" s="349">
        <v>130785.53</v>
      </c>
    </row>
    <row r="752" spans="1:2" x14ac:dyDescent="0.2">
      <c r="A752" s="349">
        <v>10.01</v>
      </c>
      <c r="B752" s="349">
        <v>130899.06</v>
      </c>
    </row>
    <row r="753" spans="1:2" x14ac:dyDescent="0.2">
      <c r="A753" s="349">
        <v>10.02</v>
      </c>
      <c r="B753" s="349">
        <v>131012.6</v>
      </c>
    </row>
    <row r="754" spans="1:2" x14ac:dyDescent="0.2">
      <c r="A754" s="349">
        <v>10.029999999999999</v>
      </c>
      <c r="B754" s="349">
        <v>131126.15</v>
      </c>
    </row>
    <row r="755" spans="1:2" x14ac:dyDescent="0.2">
      <c r="A755" s="349">
        <v>10.039999999999999</v>
      </c>
      <c r="B755" s="349">
        <v>131239.70000000001</v>
      </c>
    </row>
    <row r="756" spans="1:2" x14ac:dyDescent="0.2">
      <c r="A756" s="349">
        <v>10.050000000000001</v>
      </c>
      <c r="B756" s="349">
        <v>131353.26999999999</v>
      </c>
    </row>
    <row r="757" spans="1:2" x14ac:dyDescent="0.2">
      <c r="A757" s="349">
        <v>10.06</v>
      </c>
      <c r="B757" s="349">
        <v>131466.84</v>
      </c>
    </row>
    <row r="758" spans="1:2" x14ac:dyDescent="0.2">
      <c r="A758" s="349">
        <v>10.07</v>
      </c>
      <c r="B758" s="349">
        <v>131580.41</v>
      </c>
    </row>
    <row r="759" spans="1:2" x14ac:dyDescent="0.2">
      <c r="A759" s="349">
        <v>10.08</v>
      </c>
      <c r="B759" s="349">
        <v>131694</v>
      </c>
    </row>
    <row r="760" spans="1:2" x14ac:dyDescent="0.2">
      <c r="A760" s="349">
        <v>10.09</v>
      </c>
      <c r="B760" s="349">
        <v>131807.59</v>
      </c>
    </row>
    <row r="761" spans="1:2" x14ac:dyDescent="0.2">
      <c r="A761" s="349">
        <v>10.1</v>
      </c>
      <c r="B761" s="349">
        <v>131921.19</v>
      </c>
    </row>
    <row r="762" spans="1:2" x14ac:dyDescent="0.2">
      <c r="A762" s="349">
        <v>10.11</v>
      </c>
      <c r="B762" s="349">
        <v>132034.79999999999</v>
      </c>
    </row>
    <row r="763" spans="1:2" x14ac:dyDescent="0.2">
      <c r="A763" s="349">
        <v>10.119999999999999</v>
      </c>
      <c r="B763" s="349">
        <v>132148.42000000001</v>
      </c>
    </row>
    <row r="764" spans="1:2" x14ac:dyDescent="0.2">
      <c r="A764" s="349">
        <v>10.130000000000001</v>
      </c>
      <c r="B764" s="349">
        <v>132262.04</v>
      </c>
    </row>
    <row r="765" spans="1:2" x14ac:dyDescent="0.2">
      <c r="A765" s="349">
        <v>10.14</v>
      </c>
      <c r="B765" s="349">
        <v>132375.67999999999</v>
      </c>
    </row>
    <row r="766" spans="1:2" x14ac:dyDescent="0.2">
      <c r="A766" s="349">
        <v>10.15</v>
      </c>
      <c r="B766" s="349">
        <v>132489.32</v>
      </c>
    </row>
    <row r="767" spans="1:2" x14ac:dyDescent="0.2">
      <c r="A767" s="349">
        <v>10.16</v>
      </c>
      <c r="B767" s="349">
        <v>132602.96</v>
      </c>
    </row>
    <row r="768" spans="1:2" x14ac:dyDescent="0.2">
      <c r="A768" s="349">
        <v>10.17</v>
      </c>
      <c r="B768" s="349">
        <v>132716.62</v>
      </c>
    </row>
    <row r="769" spans="1:2" x14ac:dyDescent="0.2">
      <c r="A769" s="349">
        <v>10.18</v>
      </c>
      <c r="B769" s="349">
        <v>132830.28</v>
      </c>
    </row>
    <row r="770" spans="1:2" x14ac:dyDescent="0.2">
      <c r="A770" s="349">
        <v>10.19</v>
      </c>
      <c r="B770" s="349">
        <v>132943.95000000001</v>
      </c>
    </row>
    <row r="771" spans="1:2" x14ac:dyDescent="0.2">
      <c r="A771" s="349">
        <v>10.199999999999999</v>
      </c>
      <c r="B771" s="349">
        <v>133057.63</v>
      </c>
    </row>
    <row r="772" spans="1:2" x14ac:dyDescent="0.2">
      <c r="A772" s="349">
        <v>10.210000000000001</v>
      </c>
      <c r="B772" s="349">
        <v>133171.31</v>
      </c>
    </row>
    <row r="773" spans="1:2" x14ac:dyDescent="0.2">
      <c r="A773" s="349">
        <v>10.220000000000001</v>
      </c>
      <c r="B773" s="349">
        <v>133285.01</v>
      </c>
    </row>
    <row r="774" spans="1:2" x14ac:dyDescent="0.2">
      <c r="A774" s="349">
        <v>10.23</v>
      </c>
      <c r="B774" s="349">
        <v>133398.71</v>
      </c>
    </row>
    <row r="775" spans="1:2" x14ac:dyDescent="0.2">
      <c r="A775" s="349">
        <v>10.24</v>
      </c>
      <c r="B775" s="349">
        <v>133512.41</v>
      </c>
    </row>
    <row r="776" spans="1:2" x14ac:dyDescent="0.2">
      <c r="A776" s="349">
        <v>10.25</v>
      </c>
      <c r="B776" s="349">
        <v>133626.13</v>
      </c>
    </row>
    <row r="777" spans="1:2" x14ac:dyDescent="0.2">
      <c r="A777" s="349">
        <v>10.26</v>
      </c>
      <c r="B777" s="349">
        <v>133739.85</v>
      </c>
    </row>
    <row r="778" spans="1:2" x14ac:dyDescent="0.2">
      <c r="A778" s="349">
        <v>10.27</v>
      </c>
      <c r="B778" s="349">
        <v>133853.57999999999</v>
      </c>
    </row>
    <row r="779" spans="1:2" x14ac:dyDescent="0.2">
      <c r="A779" s="349">
        <v>10.28</v>
      </c>
      <c r="B779" s="349">
        <v>133967.32</v>
      </c>
    </row>
    <row r="780" spans="1:2" x14ac:dyDescent="0.2">
      <c r="A780" s="349">
        <v>10.29</v>
      </c>
      <c r="B780" s="349">
        <v>134081.07</v>
      </c>
    </row>
    <row r="781" spans="1:2" x14ac:dyDescent="0.2">
      <c r="A781" s="349">
        <v>10.3</v>
      </c>
      <c r="B781" s="349">
        <v>134194.82</v>
      </c>
    </row>
    <row r="782" spans="1:2" x14ac:dyDescent="0.2">
      <c r="A782" s="349">
        <v>10.31</v>
      </c>
      <c r="B782" s="349">
        <v>134308.57999999999</v>
      </c>
    </row>
    <row r="783" spans="1:2" x14ac:dyDescent="0.2">
      <c r="A783" s="349">
        <v>10.32</v>
      </c>
      <c r="B783" s="349">
        <v>134422.35</v>
      </c>
    </row>
    <row r="784" spans="1:2" x14ac:dyDescent="0.2">
      <c r="A784" s="349">
        <v>10.33</v>
      </c>
      <c r="B784" s="349">
        <v>134536.13</v>
      </c>
    </row>
    <row r="785" spans="1:2" x14ac:dyDescent="0.2">
      <c r="A785" s="349">
        <v>10.34</v>
      </c>
      <c r="B785" s="349">
        <v>134649.91</v>
      </c>
    </row>
    <row r="786" spans="1:2" x14ac:dyDescent="0.2">
      <c r="A786" s="349">
        <v>10.35</v>
      </c>
      <c r="B786" s="349">
        <v>134763.70000000001</v>
      </c>
    </row>
    <row r="787" spans="1:2" x14ac:dyDescent="0.2">
      <c r="A787" s="349">
        <v>10.36</v>
      </c>
      <c r="B787" s="349">
        <v>134877.5</v>
      </c>
    </row>
    <row r="788" spans="1:2" x14ac:dyDescent="0.2">
      <c r="A788" s="349">
        <v>10.37</v>
      </c>
      <c r="B788" s="349">
        <v>134991.31</v>
      </c>
    </row>
    <row r="789" spans="1:2" x14ac:dyDescent="0.2">
      <c r="A789" s="349">
        <v>10.38</v>
      </c>
      <c r="B789" s="349">
        <v>135105.12</v>
      </c>
    </row>
    <row r="790" spans="1:2" x14ac:dyDescent="0.2">
      <c r="A790" s="349">
        <v>10.39</v>
      </c>
      <c r="B790" s="349">
        <v>135218.94</v>
      </c>
    </row>
    <row r="791" spans="1:2" x14ac:dyDescent="0.2">
      <c r="A791" s="349">
        <v>10.4</v>
      </c>
      <c r="B791" s="349">
        <v>135332.76999999999</v>
      </c>
    </row>
    <row r="792" spans="1:2" x14ac:dyDescent="0.2">
      <c r="A792" s="349">
        <v>10.41</v>
      </c>
      <c r="B792" s="349">
        <v>135446.60999999999</v>
      </c>
    </row>
    <row r="793" spans="1:2" x14ac:dyDescent="0.2">
      <c r="A793" s="349">
        <v>10.42</v>
      </c>
      <c r="B793" s="349">
        <v>135560.45000000001</v>
      </c>
    </row>
    <row r="794" spans="1:2" x14ac:dyDescent="0.2">
      <c r="A794" s="349">
        <v>10.43</v>
      </c>
      <c r="B794" s="349">
        <v>135674.29999999999</v>
      </c>
    </row>
    <row r="795" spans="1:2" x14ac:dyDescent="0.2">
      <c r="A795" s="349">
        <v>10.44</v>
      </c>
      <c r="B795" s="349">
        <v>135788.16</v>
      </c>
    </row>
    <row r="796" spans="1:2" x14ac:dyDescent="0.2">
      <c r="A796" s="349">
        <v>10.45</v>
      </c>
      <c r="B796" s="349">
        <v>135902.03</v>
      </c>
    </row>
    <row r="797" spans="1:2" x14ac:dyDescent="0.2">
      <c r="A797" s="349">
        <v>10.46</v>
      </c>
      <c r="B797" s="349">
        <v>136015.9</v>
      </c>
    </row>
    <row r="798" spans="1:2" x14ac:dyDescent="0.2">
      <c r="A798" s="349">
        <v>10.47</v>
      </c>
      <c r="B798" s="349">
        <v>136129.79</v>
      </c>
    </row>
    <row r="799" spans="1:2" x14ac:dyDescent="0.2">
      <c r="A799" s="349">
        <v>10.48</v>
      </c>
      <c r="B799" s="349">
        <v>136243.67000000001</v>
      </c>
    </row>
    <row r="800" spans="1:2" x14ac:dyDescent="0.2">
      <c r="A800" s="349">
        <v>10.49</v>
      </c>
      <c r="B800" s="349">
        <v>136357.57</v>
      </c>
    </row>
    <row r="801" spans="1:2" x14ac:dyDescent="0.2">
      <c r="A801" s="349">
        <v>10.5</v>
      </c>
      <c r="B801" s="349">
        <v>136471.47</v>
      </c>
    </row>
    <row r="802" spans="1:2" x14ac:dyDescent="0.2">
      <c r="A802" s="349">
        <v>10.51</v>
      </c>
      <c r="B802" s="349">
        <v>136585.39000000001</v>
      </c>
    </row>
    <row r="803" spans="1:2" x14ac:dyDescent="0.2">
      <c r="A803" s="349">
        <v>10.52</v>
      </c>
      <c r="B803" s="349">
        <v>136699.29999999999</v>
      </c>
    </row>
    <row r="804" spans="1:2" x14ac:dyDescent="0.2">
      <c r="A804" s="349">
        <v>10.53</v>
      </c>
      <c r="B804" s="349">
        <v>136813.23000000001</v>
      </c>
    </row>
    <row r="805" spans="1:2" x14ac:dyDescent="0.2">
      <c r="A805" s="349">
        <v>10.54</v>
      </c>
      <c r="B805" s="349">
        <v>136927.16</v>
      </c>
    </row>
    <row r="806" spans="1:2" x14ac:dyDescent="0.2">
      <c r="A806" s="349">
        <v>10.55</v>
      </c>
      <c r="B806" s="349">
        <v>137041.1</v>
      </c>
    </row>
    <row r="807" spans="1:2" x14ac:dyDescent="0.2">
      <c r="A807" s="349">
        <v>10.56</v>
      </c>
      <c r="B807" s="349">
        <v>137155.04999999999</v>
      </c>
    </row>
    <row r="808" spans="1:2" x14ac:dyDescent="0.2">
      <c r="A808" s="349">
        <v>10.57</v>
      </c>
      <c r="B808" s="349">
        <v>137269.01</v>
      </c>
    </row>
    <row r="809" spans="1:2" x14ac:dyDescent="0.2">
      <c r="A809" s="349">
        <v>10.58</v>
      </c>
      <c r="B809" s="349">
        <v>137382.97</v>
      </c>
    </row>
    <row r="810" spans="1:2" x14ac:dyDescent="0.2">
      <c r="A810" s="349">
        <v>10.59</v>
      </c>
      <c r="B810" s="349">
        <v>137496.94</v>
      </c>
    </row>
    <row r="811" spans="1:2" x14ac:dyDescent="0.2">
      <c r="A811" s="349">
        <v>10.6</v>
      </c>
      <c r="B811" s="349">
        <v>137610.92000000001</v>
      </c>
    </row>
    <row r="812" spans="1:2" x14ac:dyDescent="0.2">
      <c r="A812" s="349">
        <v>10.61</v>
      </c>
      <c r="B812" s="349">
        <v>137724.91</v>
      </c>
    </row>
    <row r="813" spans="1:2" x14ac:dyDescent="0.2">
      <c r="A813" s="349">
        <v>10.62</v>
      </c>
      <c r="B813" s="349">
        <v>137838.9</v>
      </c>
    </row>
    <row r="814" spans="1:2" x14ac:dyDescent="0.2">
      <c r="A814" s="349">
        <v>10.63</v>
      </c>
      <c r="B814" s="349">
        <v>137952.9</v>
      </c>
    </row>
    <row r="815" spans="1:2" x14ac:dyDescent="0.2">
      <c r="A815" s="349">
        <v>10.64</v>
      </c>
      <c r="B815" s="349">
        <v>138066.91</v>
      </c>
    </row>
    <row r="816" spans="1:2" x14ac:dyDescent="0.2">
      <c r="A816" s="349">
        <v>10.65</v>
      </c>
      <c r="B816" s="349">
        <v>138180.92000000001</v>
      </c>
    </row>
    <row r="817" spans="1:2" x14ac:dyDescent="0.2">
      <c r="A817" s="349">
        <v>10.66</v>
      </c>
      <c r="B817" s="349">
        <v>138294.94</v>
      </c>
    </row>
    <row r="818" spans="1:2" x14ac:dyDescent="0.2">
      <c r="A818" s="349">
        <v>10.67</v>
      </c>
      <c r="B818" s="349">
        <v>138408.97</v>
      </c>
    </row>
    <row r="819" spans="1:2" x14ac:dyDescent="0.2">
      <c r="A819" s="349">
        <v>10.68</v>
      </c>
      <c r="B819" s="349">
        <v>138523.01</v>
      </c>
    </row>
    <row r="820" spans="1:2" x14ac:dyDescent="0.2">
      <c r="A820" s="349">
        <v>10.69</v>
      </c>
      <c r="B820" s="349">
        <v>138637.04999999999</v>
      </c>
    </row>
    <row r="821" spans="1:2" x14ac:dyDescent="0.2">
      <c r="A821" s="349">
        <v>10.7</v>
      </c>
      <c r="B821" s="349">
        <v>138751.10999999999</v>
      </c>
    </row>
    <row r="822" spans="1:2" x14ac:dyDescent="0.2">
      <c r="A822" s="349">
        <v>10.71</v>
      </c>
      <c r="B822" s="349">
        <v>138865.17000000001</v>
      </c>
    </row>
    <row r="823" spans="1:2" x14ac:dyDescent="0.2">
      <c r="A823" s="349">
        <v>10.72</v>
      </c>
      <c r="B823" s="349">
        <v>138979.23000000001</v>
      </c>
    </row>
    <row r="824" spans="1:2" x14ac:dyDescent="0.2">
      <c r="A824" s="349">
        <v>10.73</v>
      </c>
      <c r="B824" s="349">
        <v>139093.31</v>
      </c>
    </row>
    <row r="825" spans="1:2" x14ac:dyDescent="0.2">
      <c r="A825" s="349">
        <v>10.74</v>
      </c>
      <c r="B825" s="349">
        <v>139207.39000000001</v>
      </c>
    </row>
    <row r="826" spans="1:2" x14ac:dyDescent="0.2">
      <c r="A826" s="349">
        <v>10.75</v>
      </c>
      <c r="B826" s="349">
        <v>139321.48000000001</v>
      </c>
    </row>
    <row r="827" spans="1:2" x14ac:dyDescent="0.2">
      <c r="A827" s="349">
        <v>10.76</v>
      </c>
      <c r="B827" s="349">
        <v>139435.57</v>
      </c>
    </row>
    <row r="828" spans="1:2" x14ac:dyDescent="0.2">
      <c r="A828" s="349">
        <v>10.77</v>
      </c>
      <c r="B828" s="349">
        <v>139549.67000000001</v>
      </c>
    </row>
    <row r="829" spans="1:2" x14ac:dyDescent="0.2">
      <c r="A829" s="349">
        <v>10.78</v>
      </c>
      <c r="B829" s="349">
        <v>139663.79</v>
      </c>
    </row>
    <row r="830" spans="1:2" x14ac:dyDescent="0.2">
      <c r="A830" s="349">
        <v>10.79</v>
      </c>
      <c r="B830" s="349">
        <v>139777.9</v>
      </c>
    </row>
    <row r="831" spans="1:2" x14ac:dyDescent="0.2">
      <c r="A831" s="349">
        <v>10.8</v>
      </c>
      <c r="B831" s="349">
        <v>139892.03</v>
      </c>
    </row>
    <row r="832" spans="1:2" x14ac:dyDescent="0.2">
      <c r="A832" s="349">
        <v>10.81</v>
      </c>
      <c r="B832" s="349">
        <v>140006.16</v>
      </c>
    </row>
    <row r="833" spans="1:2" x14ac:dyDescent="0.2">
      <c r="A833" s="349">
        <v>10.82</v>
      </c>
      <c r="B833" s="349">
        <v>140120.29999999999</v>
      </c>
    </row>
    <row r="834" spans="1:2" x14ac:dyDescent="0.2">
      <c r="A834" s="349">
        <v>10.83</v>
      </c>
      <c r="B834" s="349">
        <v>140234.45000000001</v>
      </c>
    </row>
    <row r="835" spans="1:2" x14ac:dyDescent="0.2">
      <c r="A835" s="349">
        <v>10.84</v>
      </c>
      <c r="B835" s="349">
        <v>140348.6</v>
      </c>
    </row>
    <row r="836" spans="1:2" x14ac:dyDescent="0.2">
      <c r="A836" s="349">
        <v>10.85</v>
      </c>
      <c r="B836" s="349">
        <v>140462.76</v>
      </c>
    </row>
    <row r="837" spans="1:2" x14ac:dyDescent="0.2">
      <c r="A837" s="349">
        <v>10.86</v>
      </c>
      <c r="B837" s="349">
        <v>140576.93</v>
      </c>
    </row>
    <row r="838" spans="1:2" x14ac:dyDescent="0.2">
      <c r="A838" s="349">
        <v>10.87</v>
      </c>
      <c r="B838" s="349">
        <v>140691.10999999999</v>
      </c>
    </row>
    <row r="839" spans="1:2" x14ac:dyDescent="0.2">
      <c r="A839" s="349">
        <v>10.88</v>
      </c>
      <c r="B839" s="349">
        <v>140805.29</v>
      </c>
    </row>
    <row r="840" spans="1:2" x14ac:dyDescent="0.2">
      <c r="A840" s="349">
        <v>10.89</v>
      </c>
      <c r="B840" s="349">
        <v>140919.48000000001</v>
      </c>
    </row>
    <row r="841" spans="1:2" x14ac:dyDescent="0.2">
      <c r="A841" s="349">
        <v>10.9</v>
      </c>
      <c r="B841" s="349">
        <v>141033.68</v>
      </c>
    </row>
    <row r="842" spans="1:2" x14ac:dyDescent="0.2">
      <c r="A842" s="349">
        <v>10.91</v>
      </c>
      <c r="B842" s="349">
        <v>141147.88</v>
      </c>
    </row>
    <row r="843" spans="1:2" x14ac:dyDescent="0.2">
      <c r="A843" s="349">
        <v>10.92</v>
      </c>
      <c r="B843" s="349">
        <v>141262.1</v>
      </c>
    </row>
    <row r="844" spans="1:2" x14ac:dyDescent="0.2">
      <c r="A844" s="349">
        <v>10.93</v>
      </c>
      <c r="B844" s="349">
        <v>141376.32000000001</v>
      </c>
    </row>
    <row r="845" spans="1:2" x14ac:dyDescent="0.2">
      <c r="A845" s="349">
        <v>10.94</v>
      </c>
      <c r="B845" s="349">
        <v>141490.54</v>
      </c>
    </row>
    <row r="846" spans="1:2" x14ac:dyDescent="0.2">
      <c r="A846" s="349">
        <v>10.95</v>
      </c>
      <c r="B846" s="349">
        <v>141604.78</v>
      </c>
    </row>
    <row r="847" spans="1:2" x14ac:dyDescent="0.2">
      <c r="A847" s="349">
        <v>10.96</v>
      </c>
      <c r="B847" s="349">
        <v>141719.01999999999</v>
      </c>
    </row>
    <row r="848" spans="1:2" x14ac:dyDescent="0.2">
      <c r="A848" s="349">
        <v>10.97</v>
      </c>
      <c r="B848" s="349">
        <v>141833.26999999999</v>
      </c>
    </row>
    <row r="849" spans="1:2" x14ac:dyDescent="0.2">
      <c r="A849" s="349">
        <v>10.98</v>
      </c>
      <c r="B849" s="349">
        <v>141947.51999999999</v>
      </c>
    </row>
    <row r="850" spans="1:2" x14ac:dyDescent="0.2">
      <c r="A850" s="349">
        <v>10.99</v>
      </c>
      <c r="B850" s="349">
        <v>142061.79</v>
      </c>
    </row>
    <row r="851" spans="1:2" x14ac:dyDescent="0.2">
      <c r="A851" s="349">
        <v>11</v>
      </c>
      <c r="B851" s="349">
        <v>142176.06</v>
      </c>
    </row>
    <row r="852" spans="1:2" x14ac:dyDescent="0.2">
      <c r="A852" s="349">
        <v>11.01</v>
      </c>
      <c r="B852" s="349">
        <v>142290.32999999999</v>
      </c>
    </row>
    <row r="853" spans="1:2" x14ac:dyDescent="0.2">
      <c r="A853" s="349">
        <v>11.02</v>
      </c>
      <c r="B853" s="349">
        <v>142404.62</v>
      </c>
    </row>
    <row r="854" spans="1:2" x14ac:dyDescent="0.2">
      <c r="A854" s="349">
        <v>11.03</v>
      </c>
      <c r="B854" s="349">
        <v>142518.91</v>
      </c>
    </row>
    <row r="855" spans="1:2" x14ac:dyDescent="0.2">
      <c r="A855" s="349">
        <v>11.04</v>
      </c>
      <c r="B855" s="349">
        <v>142633.21</v>
      </c>
    </row>
    <row r="856" spans="1:2" x14ac:dyDescent="0.2">
      <c r="A856" s="349">
        <v>11.05</v>
      </c>
      <c r="B856" s="349">
        <v>142747.51</v>
      </c>
    </row>
    <row r="857" spans="1:2" x14ac:dyDescent="0.2">
      <c r="A857" s="349">
        <v>11.06</v>
      </c>
      <c r="B857" s="349">
        <v>142861.82999999999</v>
      </c>
    </row>
    <row r="858" spans="1:2" x14ac:dyDescent="0.2">
      <c r="A858" s="349">
        <v>11.07</v>
      </c>
      <c r="B858" s="349">
        <v>142976.15</v>
      </c>
    </row>
    <row r="859" spans="1:2" x14ac:dyDescent="0.2">
      <c r="A859" s="349">
        <v>11.08</v>
      </c>
      <c r="B859" s="349">
        <v>143090.48000000001</v>
      </c>
    </row>
    <row r="860" spans="1:2" x14ac:dyDescent="0.2">
      <c r="A860" s="349">
        <v>11.09</v>
      </c>
      <c r="B860" s="349">
        <v>143204.81</v>
      </c>
    </row>
    <row r="861" spans="1:2" x14ac:dyDescent="0.2">
      <c r="A861" s="349">
        <v>11.1</v>
      </c>
      <c r="B861" s="349">
        <v>143319.15</v>
      </c>
    </row>
    <row r="862" spans="1:2" x14ac:dyDescent="0.2">
      <c r="A862" s="349">
        <v>11.11</v>
      </c>
      <c r="B862" s="349">
        <v>143433.5</v>
      </c>
    </row>
    <row r="863" spans="1:2" x14ac:dyDescent="0.2">
      <c r="A863" s="349">
        <v>11.12</v>
      </c>
      <c r="B863" s="349">
        <v>143547.85999999999</v>
      </c>
    </row>
    <row r="864" spans="1:2" x14ac:dyDescent="0.2">
      <c r="A864" s="349">
        <v>11.13</v>
      </c>
      <c r="B864" s="349">
        <v>143662.22</v>
      </c>
    </row>
    <row r="865" spans="1:2" x14ac:dyDescent="0.2">
      <c r="A865" s="349">
        <v>11.14</v>
      </c>
      <c r="B865" s="349">
        <v>143776.59</v>
      </c>
    </row>
    <row r="866" spans="1:2" x14ac:dyDescent="0.2">
      <c r="A866" s="349">
        <v>11.15</v>
      </c>
      <c r="B866" s="349">
        <v>143890.97</v>
      </c>
    </row>
    <row r="867" spans="1:2" x14ac:dyDescent="0.2">
      <c r="A867" s="349">
        <v>11.16</v>
      </c>
      <c r="B867" s="349">
        <v>144005.35</v>
      </c>
    </row>
    <row r="868" spans="1:2" x14ac:dyDescent="0.2">
      <c r="A868" s="349">
        <v>11.17</v>
      </c>
      <c r="B868" s="349">
        <v>144119.75</v>
      </c>
    </row>
    <row r="869" spans="1:2" x14ac:dyDescent="0.2">
      <c r="A869" s="349">
        <v>11.18</v>
      </c>
      <c r="B869" s="349">
        <v>144234.14000000001</v>
      </c>
    </row>
    <row r="870" spans="1:2" x14ac:dyDescent="0.2">
      <c r="A870" s="349">
        <v>11.19</v>
      </c>
      <c r="B870" s="349">
        <v>144348.54999999999</v>
      </c>
    </row>
    <row r="871" spans="1:2" x14ac:dyDescent="0.2">
      <c r="A871" s="349">
        <v>11.2</v>
      </c>
      <c r="B871" s="349">
        <v>144462.96</v>
      </c>
    </row>
    <row r="872" spans="1:2" x14ac:dyDescent="0.2">
      <c r="A872" s="349">
        <v>11.21</v>
      </c>
      <c r="B872" s="349">
        <v>144577.38</v>
      </c>
    </row>
    <row r="873" spans="1:2" x14ac:dyDescent="0.2">
      <c r="A873" s="349">
        <v>11.22</v>
      </c>
      <c r="B873" s="349">
        <v>144691.81</v>
      </c>
    </row>
    <row r="874" spans="1:2" x14ac:dyDescent="0.2">
      <c r="A874" s="349">
        <v>11.23</v>
      </c>
      <c r="B874" s="349">
        <v>144806.25</v>
      </c>
    </row>
    <row r="875" spans="1:2" x14ac:dyDescent="0.2">
      <c r="A875" s="349">
        <v>11.24</v>
      </c>
      <c r="B875" s="349">
        <v>144920.69</v>
      </c>
    </row>
    <row r="876" spans="1:2" x14ac:dyDescent="0.2">
      <c r="A876" s="349">
        <v>11.25</v>
      </c>
      <c r="B876" s="349">
        <v>145035.14000000001</v>
      </c>
    </row>
    <row r="877" spans="1:2" x14ac:dyDescent="0.2">
      <c r="A877" s="349">
        <v>11.26</v>
      </c>
      <c r="B877" s="349">
        <v>145149.59</v>
      </c>
    </row>
    <row r="878" spans="1:2" x14ac:dyDescent="0.2">
      <c r="A878" s="349">
        <v>11.27</v>
      </c>
      <c r="B878" s="349">
        <v>145264.04999999999</v>
      </c>
    </row>
    <row r="879" spans="1:2" x14ac:dyDescent="0.2">
      <c r="A879" s="349">
        <v>11.28</v>
      </c>
      <c r="B879" s="349">
        <v>145378.51999999999</v>
      </c>
    </row>
    <row r="880" spans="1:2" x14ac:dyDescent="0.2">
      <c r="A880" s="349">
        <v>11.29</v>
      </c>
      <c r="B880" s="349">
        <v>145493</v>
      </c>
    </row>
    <row r="881" spans="1:2" x14ac:dyDescent="0.2">
      <c r="A881" s="349">
        <v>11.3</v>
      </c>
      <c r="B881" s="349">
        <v>145607.49</v>
      </c>
    </row>
    <row r="882" spans="1:2" x14ac:dyDescent="0.2">
      <c r="A882" s="349">
        <v>11.31</v>
      </c>
      <c r="B882" s="349">
        <v>145721.98000000001</v>
      </c>
    </row>
    <row r="883" spans="1:2" x14ac:dyDescent="0.2">
      <c r="A883" s="349">
        <v>11.32</v>
      </c>
      <c r="B883" s="349">
        <v>145836.47</v>
      </c>
    </row>
    <row r="884" spans="1:2" x14ac:dyDescent="0.2">
      <c r="A884" s="349">
        <v>11.33</v>
      </c>
      <c r="B884" s="349">
        <v>145950.98000000001</v>
      </c>
    </row>
    <row r="885" spans="1:2" x14ac:dyDescent="0.2">
      <c r="A885" s="349">
        <v>11.34</v>
      </c>
      <c r="B885" s="349">
        <v>146065.49</v>
      </c>
    </row>
    <row r="886" spans="1:2" x14ac:dyDescent="0.2">
      <c r="A886" s="349">
        <v>11.35</v>
      </c>
      <c r="B886" s="349">
        <v>146180.01</v>
      </c>
    </row>
    <row r="887" spans="1:2" x14ac:dyDescent="0.2">
      <c r="A887" s="349">
        <v>11.36</v>
      </c>
      <c r="B887" s="349">
        <v>146294.54</v>
      </c>
    </row>
    <row r="888" spans="1:2" x14ac:dyDescent="0.2">
      <c r="A888" s="349">
        <v>11.37</v>
      </c>
      <c r="B888" s="349">
        <v>146409.07</v>
      </c>
    </row>
    <row r="889" spans="1:2" x14ac:dyDescent="0.2">
      <c r="A889" s="349">
        <v>11.38</v>
      </c>
      <c r="B889" s="349">
        <v>146523.60999999999</v>
      </c>
    </row>
    <row r="890" spans="1:2" x14ac:dyDescent="0.2">
      <c r="A890" s="349">
        <v>11.39</v>
      </c>
      <c r="B890" s="349">
        <v>146638.16</v>
      </c>
    </row>
    <row r="891" spans="1:2" x14ac:dyDescent="0.2">
      <c r="A891" s="349">
        <v>11.4</v>
      </c>
      <c r="B891" s="349">
        <v>146752.71</v>
      </c>
    </row>
    <row r="892" spans="1:2" x14ac:dyDescent="0.2">
      <c r="A892" s="349">
        <v>11.41</v>
      </c>
      <c r="B892" s="349">
        <v>146867.26999999999</v>
      </c>
    </row>
    <row r="893" spans="1:2" x14ac:dyDescent="0.2">
      <c r="A893" s="349">
        <v>11.42</v>
      </c>
      <c r="B893" s="349">
        <v>146981.84</v>
      </c>
    </row>
    <row r="894" spans="1:2" x14ac:dyDescent="0.2">
      <c r="A894" s="349">
        <v>11.43</v>
      </c>
      <c r="B894" s="349">
        <v>147096.42000000001</v>
      </c>
    </row>
    <row r="895" spans="1:2" x14ac:dyDescent="0.2">
      <c r="A895" s="349">
        <v>11.44</v>
      </c>
      <c r="B895" s="349">
        <v>147211</v>
      </c>
    </row>
    <row r="896" spans="1:2" x14ac:dyDescent="0.2">
      <c r="A896" s="349">
        <v>11.45</v>
      </c>
      <c r="B896" s="349">
        <v>147325.59</v>
      </c>
    </row>
    <row r="897" spans="1:2" x14ac:dyDescent="0.2">
      <c r="A897" s="349">
        <v>11.46</v>
      </c>
      <c r="B897" s="349">
        <v>147440.19</v>
      </c>
    </row>
    <row r="898" spans="1:2" x14ac:dyDescent="0.2">
      <c r="A898" s="349">
        <v>11.47</v>
      </c>
      <c r="B898" s="349">
        <v>147554.79</v>
      </c>
    </row>
    <row r="899" spans="1:2" x14ac:dyDescent="0.2">
      <c r="A899" s="349">
        <v>11.48</v>
      </c>
      <c r="B899" s="349">
        <v>147669.4</v>
      </c>
    </row>
    <row r="900" spans="1:2" x14ac:dyDescent="0.2">
      <c r="A900" s="349">
        <v>11.49</v>
      </c>
      <c r="B900" s="349">
        <v>147784.01999999999</v>
      </c>
    </row>
    <row r="901" spans="1:2" x14ac:dyDescent="0.2">
      <c r="A901" s="349">
        <v>11.5</v>
      </c>
      <c r="B901" s="349">
        <v>147898.64000000001</v>
      </c>
    </row>
    <row r="902" spans="1:2" x14ac:dyDescent="0.2">
      <c r="A902" s="349">
        <v>11.51</v>
      </c>
      <c r="B902" s="349">
        <v>148013.26999999999</v>
      </c>
    </row>
    <row r="903" spans="1:2" x14ac:dyDescent="0.2">
      <c r="A903" s="349">
        <v>11.52</v>
      </c>
      <c r="B903" s="349">
        <v>148127.91</v>
      </c>
    </row>
    <row r="904" spans="1:2" x14ac:dyDescent="0.2">
      <c r="A904" s="349">
        <v>11.53</v>
      </c>
      <c r="B904" s="349">
        <v>148242.56</v>
      </c>
    </row>
    <row r="905" spans="1:2" x14ac:dyDescent="0.2">
      <c r="A905" s="349">
        <v>11.54</v>
      </c>
      <c r="B905" s="349">
        <v>148357.21</v>
      </c>
    </row>
    <row r="906" spans="1:2" x14ac:dyDescent="0.2">
      <c r="A906" s="349">
        <v>11.55</v>
      </c>
      <c r="B906" s="349">
        <v>148471.87</v>
      </c>
    </row>
    <row r="907" spans="1:2" x14ac:dyDescent="0.2">
      <c r="A907" s="349">
        <v>11.56</v>
      </c>
      <c r="B907" s="349">
        <v>148586.53</v>
      </c>
    </row>
    <row r="908" spans="1:2" x14ac:dyDescent="0.2">
      <c r="A908" s="349">
        <v>11.57</v>
      </c>
      <c r="B908" s="349">
        <v>148701.21</v>
      </c>
    </row>
    <row r="909" spans="1:2" x14ac:dyDescent="0.2">
      <c r="A909" s="349">
        <v>11.58</v>
      </c>
      <c r="B909" s="349">
        <v>148815.89000000001</v>
      </c>
    </row>
    <row r="910" spans="1:2" x14ac:dyDescent="0.2">
      <c r="A910" s="349">
        <v>11.59</v>
      </c>
      <c r="B910" s="349">
        <v>148930.57</v>
      </c>
    </row>
    <row r="911" spans="1:2" x14ac:dyDescent="0.2">
      <c r="A911" s="349">
        <v>11.6</v>
      </c>
      <c r="B911" s="349">
        <v>149045.26999999999</v>
      </c>
    </row>
    <row r="912" spans="1:2" x14ac:dyDescent="0.2">
      <c r="A912" s="349">
        <v>11.61</v>
      </c>
      <c r="B912" s="349">
        <v>149159.97</v>
      </c>
    </row>
    <row r="913" spans="1:2" x14ac:dyDescent="0.2">
      <c r="A913" s="349">
        <v>11.62</v>
      </c>
      <c r="B913" s="349">
        <v>149274.67000000001</v>
      </c>
    </row>
    <row r="914" spans="1:2" x14ac:dyDescent="0.2">
      <c r="A914" s="349">
        <v>11.63</v>
      </c>
      <c r="B914" s="349">
        <v>149389.39000000001</v>
      </c>
    </row>
    <row r="915" spans="1:2" x14ac:dyDescent="0.2">
      <c r="A915" s="349">
        <v>11.64</v>
      </c>
      <c r="B915" s="349">
        <v>149504.10999999999</v>
      </c>
    </row>
    <row r="916" spans="1:2" x14ac:dyDescent="0.2">
      <c r="A916" s="349">
        <v>11.65</v>
      </c>
      <c r="B916" s="349">
        <v>149618.84</v>
      </c>
    </row>
    <row r="917" spans="1:2" x14ac:dyDescent="0.2">
      <c r="A917" s="349">
        <v>11.66</v>
      </c>
      <c r="B917" s="349">
        <v>149733.57</v>
      </c>
    </row>
    <row r="918" spans="1:2" x14ac:dyDescent="0.2">
      <c r="A918" s="349">
        <v>11.67</v>
      </c>
      <c r="B918" s="349">
        <v>149848.32000000001</v>
      </c>
    </row>
    <row r="919" spans="1:2" x14ac:dyDescent="0.2">
      <c r="A919" s="349">
        <v>11.68</v>
      </c>
      <c r="B919" s="349">
        <v>149963.07</v>
      </c>
    </row>
    <row r="920" spans="1:2" x14ac:dyDescent="0.2">
      <c r="A920" s="349">
        <v>11.69</v>
      </c>
      <c r="B920" s="349">
        <v>150077.82</v>
      </c>
    </row>
    <row r="921" spans="1:2" x14ac:dyDescent="0.2">
      <c r="A921" s="349">
        <v>11.7</v>
      </c>
      <c r="B921" s="349">
        <v>150192.57999999999</v>
      </c>
    </row>
    <row r="922" spans="1:2" x14ac:dyDescent="0.2">
      <c r="A922" s="349">
        <v>11.71</v>
      </c>
      <c r="B922" s="349">
        <v>150307.35</v>
      </c>
    </row>
    <row r="923" spans="1:2" x14ac:dyDescent="0.2">
      <c r="A923" s="349">
        <v>11.72</v>
      </c>
      <c r="B923" s="349">
        <v>150422.13</v>
      </c>
    </row>
    <row r="924" spans="1:2" x14ac:dyDescent="0.2">
      <c r="A924" s="349">
        <v>11.73</v>
      </c>
      <c r="B924" s="349">
        <v>150536.91</v>
      </c>
    </row>
    <row r="925" spans="1:2" x14ac:dyDescent="0.2">
      <c r="A925" s="349">
        <v>11.74</v>
      </c>
      <c r="B925" s="349">
        <v>150651.70000000001</v>
      </c>
    </row>
    <row r="926" spans="1:2" x14ac:dyDescent="0.2">
      <c r="A926" s="349">
        <v>11.75</v>
      </c>
      <c r="B926" s="349">
        <v>150766.5</v>
      </c>
    </row>
    <row r="927" spans="1:2" x14ac:dyDescent="0.2">
      <c r="A927" s="349">
        <v>11.76</v>
      </c>
      <c r="B927" s="349">
        <v>150881.29999999999</v>
      </c>
    </row>
    <row r="928" spans="1:2" x14ac:dyDescent="0.2">
      <c r="A928" s="349">
        <v>11.77</v>
      </c>
      <c r="B928" s="349">
        <v>150996.10999999999</v>
      </c>
    </row>
    <row r="929" spans="1:2" x14ac:dyDescent="0.2">
      <c r="A929" s="349">
        <v>11.78</v>
      </c>
      <c r="B929" s="349">
        <v>151110.93</v>
      </c>
    </row>
    <row r="930" spans="1:2" x14ac:dyDescent="0.2">
      <c r="A930" s="349">
        <v>11.79</v>
      </c>
      <c r="B930" s="349">
        <v>151225.76</v>
      </c>
    </row>
    <row r="931" spans="1:2" x14ac:dyDescent="0.2">
      <c r="A931" s="349">
        <v>11.8</v>
      </c>
      <c r="B931" s="349">
        <v>151340.59</v>
      </c>
    </row>
    <row r="932" spans="1:2" x14ac:dyDescent="0.2">
      <c r="A932" s="349">
        <v>11.81</v>
      </c>
      <c r="B932" s="349">
        <v>151455.43</v>
      </c>
    </row>
    <row r="933" spans="1:2" x14ac:dyDescent="0.2">
      <c r="A933" s="349">
        <v>11.82</v>
      </c>
      <c r="B933" s="349">
        <v>151570.26999999999</v>
      </c>
    </row>
    <row r="934" spans="1:2" x14ac:dyDescent="0.2">
      <c r="A934" s="349">
        <v>11.83</v>
      </c>
      <c r="B934" s="349">
        <v>151685.12</v>
      </c>
    </row>
    <row r="935" spans="1:2" x14ac:dyDescent="0.2">
      <c r="A935" s="349">
        <v>11.84</v>
      </c>
      <c r="B935" s="349">
        <v>151799.98000000001</v>
      </c>
    </row>
    <row r="936" spans="1:2" x14ac:dyDescent="0.2">
      <c r="A936" s="349">
        <v>11.85</v>
      </c>
      <c r="B936" s="349">
        <v>151914.85</v>
      </c>
    </row>
    <row r="937" spans="1:2" x14ac:dyDescent="0.2">
      <c r="A937" s="349">
        <v>11.86</v>
      </c>
      <c r="B937" s="349">
        <v>152029.72</v>
      </c>
    </row>
    <row r="938" spans="1:2" x14ac:dyDescent="0.2">
      <c r="A938" s="349">
        <v>11.87</v>
      </c>
      <c r="B938" s="349">
        <v>152144.6</v>
      </c>
    </row>
    <row r="939" spans="1:2" x14ac:dyDescent="0.2">
      <c r="A939" s="349">
        <v>11.88</v>
      </c>
      <c r="B939" s="349">
        <v>152259.48000000001</v>
      </c>
    </row>
    <row r="940" spans="1:2" x14ac:dyDescent="0.2">
      <c r="A940" s="349">
        <v>11.89</v>
      </c>
      <c r="B940" s="349">
        <v>152374.38</v>
      </c>
    </row>
    <row r="941" spans="1:2" x14ac:dyDescent="0.2">
      <c r="A941" s="349">
        <v>11.9</v>
      </c>
      <c r="B941" s="349">
        <v>152489.28</v>
      </c>
    </row>
    <row r="942" spans="1:2" x14ac:dyDescent="0.2">
      <c r="A942" s="349">
        <v>11.91</v>
      </c>
      <c r="B942" s="349">
        <v>152604.18</v>
      </c>
    </row>
    <row r="943" spans="1:2" x14ac:dyDescent="0.2">
      <c r="A943" s="349">
        <v>11.92</v>
      </c>
      <c r="B943" s="349">
        <v>152719.09</v>
      </c>
    </row>
    <row r="944" spans="1:2" x14ac:dyDescent="0.2">
      <c r="A944" s="349">
        <v>11.93</v>
      </c>
      <c r="B944" s="349">
        <v>152834.01</v>
      </c>
    </row>
    <row r="945" spans="1:2" x14ac:dyDescent="0.2">
      <c r="A945" s="349">
        <v>11.94</v>
      </c>
      <c r="B945" s="349">
        <v>152948.94</v>
      </c>
    </row>
    <row r="946" spans="1:2" x14ac:dyDescent="0.2">
      <c r="A946" s="349">
        <v>11.95</v>
      </c>
      <c r="B946" s="349">
        <v>153063.87</v>
      </c>
    </row>
    <row r="947" spans="1:2" x14ac:dyDescent="0.2">
      <c r="A947" s="349">
        <v>11.96</v>
      </c>
      <c r="B947" s="349">
        <v>153178.81</v>
      </c>
    </row>
    <row r="948" spans="1:2" x14ac:dyDescent="0.2">
      <c r="A948" s="349">
        <v>11.97</v>
      </c>
      <c r="B948" s="349">
        <v>153293.76000000001</v>
      </c>
    </row>
    <row r="949" spans="1:2" x14ac:dyDescent="0.2">
      <c r="A949" s="349">
        <v>11.98</v>
      </c>
      <c r="B949" s="349">
        <v>153408.71</v>
      </c>
    </row>
    <row r="950" spans="1:2" x14ac:dyDescent="0.2">
      <c r="A950" s="349">
        <v>11.99</v>
      </c>
      <c r="B950" s="349">
        <v>153523.67000000001</v>
      </c>
    </row>
    <row r="951" spans="1:2" x14ac:dyDescent="0.2">
      <c r="A951" s="349">
        <v>12</v>
      </c>
      <c r="B951" s="349">
        <v>153638.64000000001</v>
      </c>
    </row>
    <row r="952" spans="1:2" x14ac:dyDescent="0.2">
      <c r="A952" s="349">
        <v>12.01</v>
      </c>
      <c r="B952" s="349">
        <v>153753.62</v>
      </c>
    </row>
    <row r="953" spans="1:2" x14ac:dyDescent="0.2">
      <c r="A953" s="349">
        <v>12.02</v>
      </c>
      <c r="B953" s="349">
        <v>153868.6</v>
      </c>
    </row>
    <row r="954" spans="1:2" x14ac:dyDescent="0.2">
      <c r="A954" s="349">
        <v>12.03</v>
      </c>
      <c r="B954" s="349">
        <v>153983.57999999999</v>
      </c>
    </row>
    <row r="955" spans="1:2" x14ac:dyDescent="0.2">
      <c r="A955" s="349">
        <v>12.04</v>
      </c>
      <c r="B955" s="349">
        <v>154098.57999999999</v>
      </c>
    </row>
    <row r="956" spans="1:2" x14ac:dyDescent="0.2">
      <c r="A956" s="349">
        <v>12.05</v>
      </c>
      <c r="B956" s="349">
        <v>154213.57999999999</v>
      </c>
    </row>
    <row r="957" spans="1:2" x14ac:dyDescent="0.2">
      <c r="A957" s="349">
        <v>12.06</v>
      </c>
      <c r="B957" s="349">
        <v>154328.59</v>
      </c>
    </row>
    <row r="958" spans="1:2" x14ac:dyDescent="0.2">
      <c r="A958" s="349">
        <v>12.07</v>
      </c>
      <c r="B958" s="349">
        <v>154443.6</v>
      </c>
    </row>
    <row r="959" spans="1:2" x14ac:dyDescent="0.2">
      <c r="A959" s="349">
        <v>12.08</v>
      </c>
      <c r="B959" s="349">
        <v>154558.62</v>
      </c>
    </row>
    <row r="960" spans="1:2" x14ac:dyDescent="0.2">
      <c r="A960" s="349">
        <v>12.09</v>
      </c>
      <c r="B960" s="349">
        <v>154673.65</v>
      </c>
    </row>
    <row r="961" spans="1:2" x14ac:dyDescent="0.2">
      <c r="A961" s="349">
        <v>12.1</v>
      </c>
      <c r="B961" s="349">
        <v>154788.68</v>
      </c>
    </row>
    <row r="962" spans="1:2" x14ac:dyDescent="0.2">
      <c r="A962" s="349">
        <v>12.11</v>
      </c>
      <c r="B962" s="349">
        <v>154903.72</v>
      </c>
    </row>
    <row r="963" spans="1:2" x14ac:dyDescent="0.2">
      <c r="A963" s="349">
        <v>12.12</v>
      </c>
      <c r="B963" s="349">
        <v>155018.76999999999</v>
      </c>
    </row>
    <row r="964" spans="1:2" x14ac:dyDescent="0.2">
      <c r="A964" s="349">
        <v>12.13</v>
      </c>
      <c r="B964" s="349">
        <v>155133.82999999999</v>
      </c>
    </row>
    <row r="965" spans="1:2" x14ac:dyDescent="0.2">
      <c r="A965" s="349">
        <v>12.14</v>
      </c>
      <c r="B965" s="349">
        <v>155248.89000000001</v>
      </c>
    </row>
    <row r="966" spans="1:2" x14ac:dyDescent="0.2">
      <c r="A966" s="349">
        <v>12.15</v>
      </c>
      <c r="B966" s="349">
        <v>155363.95000000001</v>
      </c>
    </row>
    <row r="967" spans="1:2" x14ac:dyDescent="0.2">
      <c r="A967" s="349">
        <v>12.16</v>
      </c>
      <c r="B967" s="349">
        <v>155479.03</v>
      </c>
    </row>
    <row r="968" spans="1:2" x14ac:dyDescent="0.2">
      <c r="A968" s="349">
        <v>12.17</v>
      </c>
      <c r="B968" s="349">
        <v>155594.10999999999</v>
      </c>
    </row>
    <row r="969" spans="1:2" x14ac:dyDescent="0.2">
      <c r="A969" s="349">
        <v>12.18</v>
      </c>
      <c r="B969" s="349">
        <v>155709.20000000001</v>
      </c>
    </row>
    <row r="970" spans="1:2" x14ac:dyDescent="0.2">
      <c r="A970" s="349">
        <v>12.19</v>
      </c>
      <c r="B970" s="349">
        <v>155824.29</v>
      </c>
    </row>
    <row r="971" spans="1:2" x14ac:dyDescent="0.2">
      <c r="A971" s="349">
        <v>12.2</v>
      </c>
      <c r="B971" s="349">
        <v>155939.39000000001</v>
      </c>
    </row>
    <row r="972" spans="1:2" x14ac:dyDescent="0.2">
      <c r="A972" s="349">
        <v>12.21</v>
      </c>
      <c r="B972" s="349">
        <v>156054.5</v>
      </c>
    </row>
    <row r="973" spans="1:2" x14ac:dyDescent="0.2">
      <c r="A973" s="349">
        <v>12.22</v>
      </c>
      <c r="B973" s="349">
        <v>156169.62</v>
      </c>
    </row>
    <row r="974" spans="1:2" x14ac:dyDescent="0.2">
      <c r="A974" s="349">
        <v>12.23</v>
      </c>
      <c r="B974" s="349">
        <v>156284.74</v>
      </c>
    </row>
    <row r="975" spans="1:2" x14ac:dyDescent="0.2">
      <c r="A975" s="349">
        <v>12.24</v>
      </c>
      <c r="B975" s="349">
        <v>156399.85999999999</v>
      </c>
    </row>
    <row r="976" spans="1:2" x14ac:dyDescent="0.2">
      <c r="A976" s="349">
        <v>12.25</v>
      </c>
      <c r="B976" s="349">
        <v>156515</v>
      </c>
    </row>
    <row r="977" spans="1:2" x14ac:dyDescent="0.2">
      <c r="A977" s="349">
        <v>12.26</v>
      </c>
      <c r="B977" s="349">
        <v>156630.14000000001</v>
      </c>
    </row>
    <row r="978" spans="1:2" x14ac:dyDescent="0.2">
      <c r="A978" s="349">
        <v>12.27</v>
      </c>
      <c r="B978" s="349">
        <v>156745.29</v>
      </c>
    </row>
    <row r="979" spans="1:2" x14ac:dyDescent="0.2">
      <c r="A979" s="349">
        <v>12.28</v>
      </c>
      <c r="B979" s="349">
        <v>156860.44</v>
      </c>
    </row>
    <row r="980" spans="1:2" x14ac:dyDescent="0.2">
      <c r="A980" s="349">
        <v>12.29</v>
      </c>
      <c r="B980" s="349">
        <v>156975.6</v>
      </c>
    </row>
    <row r="981" spans="1:2" x14ac:dyDescent="0.2">
      <c r="A981" s="349">
        <v>12.3</v>
      </c>
      <c r="B981" s="349">
        <v>157090.76999999999</v>
      </c>
    </row>
    <row r="982" spans="1:2" x14ac:dyDescent="0.2">
      <c r="A982" s="349">
        <v>12.31</v>
      </c>
      <c r="B982" s="349">
        <v>157205.94</v>
      </c>
    </row>
    <row r="983" spans="1:2" x14ac:dyDescent="0.2">
      <c r="A983" s="349">
        <v>12.32</v>
      </c>
      <c r="B983" s="349">
        <v>157321.13</v>
      </c>
    </row>
    <row r="984" spans="1:2" x14ac:dyDescent="0.2">
      <c r="A984" s="349">
        <v>12.33</v>
      </c>
      <c r="B984" s="349">
        <v>157436.31</v>
      </c>
    </row>
    <row r="985" spans="1:2" x14ac:dyDescent="0.2">
      <c r="A985" s="349">
        <v>12.34</v>
      </c>
      <c r="B985" s="349">
        <v>157551.51</v>
      </c>
    </row>
    <row r="986" spans="1:2" x14ac:dyDescent="0.2">
      <c r="A986" s="349">
        <v>12.35</v>
      </c>
      <c r="B986" s="349">
        <v>157666.71</v>
      </c>
    </row>
    <row r="987" spans="1:2" x14ac:dyDescent="0.2">
      <c r="A987" s="349">
        <v>12.36</v>
      </c>
      <c r="B987" s="349">
        <v>157781.91</v>
      </c>
    </row>
    <row r="988" spans="1:2" x14ac:dyDescent="0.2">
      <c r="A988" s="349">
        <v>12.37</v>
      </c>
      <c r="B988" s="349">
        <v>157897.13</v>
      </c>
    </row>
    <row r="989" spans="1:2" x14ac:dyDescent="0.2">
      <c r="A989" s="349">
        <v>12.38</v>
      </c>
      <c r="B989" s="349">
        <v>158012.35</v>
      </c>
    </row>
    <row r="990" spans="1:2" x14ac:dyDescent="0.2">
      <c r="A990" s="349">
        <v>12.39</v>
      </c>
      <c r="B990" s="349">
        <v>158127.57999999999</v>
      </c>
    </row>
    <row r="991" spans="1:2" x14ac:dyDescent="0.2">
      <c r="A991" s="349">
        <v>12.4</v>
      </c>
      <c r="B991" s="349">
        <v>158242.81</v>
      </c>
    </row>
    <row r="992" spans="1:2" x14ac:dyDescent="0.2">
      <c r="A992" s="349">
        <v>12.41</v>
      </c>
      <c r="B992" s="349">
        <v>158358.04999999999</v>
      </c>
    </row>
    <row r="993" spans="1:2" x14ac:dyDescent="0.2">
      <c r="A993" s="349">
        <v>12.42</v>
      </c>
      <c r="B993" s="349">
        <v>158473.29999999999</v>
      </c>
    </row>
    <row r="994" spans="1:2" x14ac:dyDescent="0.2">
      <c r="A994" s="349">
        <v>12.43</v>
      </c>
      <c r="B994" s="349">
        <v>158588.54999999999</v>
      </c>
    </row>
    <row r="995" spans="1:2" x14ac:dyDescent="0.2">
      <c r="A995" s="349">
        <v>12.44</v>
      </c>
      <c r="B995" s="349">
        <v>158703.81</v>
      </c>
    </row>
    <row r="996" spans="1:2" x14ac:dyDescent="0.2">
      <c r="A996" s="349">
        <v>12.45</v>
      </c>
      <c r="B996" s="349">
        <v>158819.07999999999</v>
      </c>
    </row>
    <row r="997" spans="1:2" x14ac:dyDescent="0.2">
      <c r="A997" s="349">
        <v>12.46</v>
      </c>
      <c r="B997" s="349">
        <v>158934.35</v>
      </c>
    </row>
    <row r="998" spans="1:2" x14ac:dyDescent="0.2">
      <c r="A998" s="349">
        <v>12.47</v>
      </c>
      <c r="B998" s="349">
        <v>159049.63</v>
      </c>
    </row>
    <row r="999" spans="1:2" x14ac:dyDescent="0.2">
      <c r="A999" s="349">
        <v>12.48</v>
      </c>
      <c r="B999" s="349">
        <v>159164.91</v>
      </c>
    </row>
    <row r="1000" spans="1:2" x14ac:dyDescent="0.2">
      <c r="A1000" s="349">
        <v>12.49</v>
      </c>
      <c r="B1000" s="349">
        <v>159280.21</v>
      </c>
    </row>
    <row r="1001" spans="1:2" x14ac:dyDescent="0.2">
      <c r="A1001" s="349">
        <v>12.5</v>
      </c>
      <c r="B1001" s="349">
        <v>159395.51</v>
      </c>
    </row>
    <row r="1002" spans="1:2" x14ac:dyDescent="0.2">
      <c r="A1002" s="349">
        <v>12.51</v>
      </c>
      <c r="B1002" s="349">
        <v>159510.81</v>
      </c>
    </row>
    <row r="1003" spans="1:2" x14ac:dyDescent="0.2">
      <c r="A1003" s="349">
        <v>12.52</v>
      </c>
      <c r="B1003" s="349">
        <v>159626.12</v>
      </c>
    </row>
    <row r="1004" spans="1:2" x14ac:dyDescent="0.2">
      <c r="A1004" s="349">
        <v>12.53</v>
      </c>
      <c r="B1004" s="349">
        <v>159741.44</v>
      </c>
    </row>
    <row r="1005" spans="1:2" x14ac:dyDescent="0.2">
      <c r="A1005" s="349">
        <v>12.54</v>
      </c>
      <c r="B1005" s="349">
        <v>159856.76999999999</v>
      </c>
    </row>
    <row r="1006" spans="1:2" x14ac:dyDescent="0.2">
      <c r="A1006" s="349">
        <v>12.55</v>
      </c>
      <c r="B1006" s="349">
        <v>159972.1</v>
      </c>
    </row>
    <row r="1007" spans="1:2" x14ac:dyDescent="0.2">
      <c r="A1007" s="349">
        <v>12.56</v>
      </c>
      <c r="B1007" s="349">
        <v>160087.44</v>
      </c>
    </row>
    <row r="1008" spans="1:2" x14ac:dyDescent="0.2">
      <c r="A1008" s="349">
        <v>12.57</v>
      </c>
      <c r="B1008" s="349">
        <v>160202.78</v>
      </c>
    </row>
    <row r="1009" spans="1:2" x14ac:dyDescent="0.2">
      <c r="A1009" s="349">
        <v>12.58</v>
      </c>
      <c r="B1009" s="349">
        <v>160318.13</v>
      </c>
    </row>
    <row r="1010" spans="1:2" x14ac:dyDescent="0.2">
      <c r="A1010" s="349">
        <v>12.59</v>
      </c>
      <c r="B1010" s="349">
        <v>160433.49</v>
      </c>
    </row>
    <row r="1011" spans="1:2" x14ac:dyDescent="0.2">
      <c r="A1011" s="349">
        <v>12.6</v>
      </c>
      <c r="B1011" s="349">
        <v>160548.85999999999</v>
      </c>
    </row>
    <row r="1012" spans="1:2" x14ac:dyDescent="0.2">
      <c r="A1012" s="349">
        <v>12.61</v>
      </c>
      <c r="B1012" s="349">
        <v>160664.23000000001</v>
      </c>
    </row>
    <row r="1013" spans="1:2" x14ac:dyDescent="0.2">
      <c r="A1013" s="349">
        <v>12.62</v>
      </c>
      <c r="B1013" s="349">
        <v>160779.6</v>
      </c>
    </row>
    <row r="1014" spans="1:2" x14ac:dyDescent="0.2">
      <c r="A1014" s="349">
        <v>12.63</v>
      </c>
      <c r="B1014" s="349">
        <v>160894.99</v>
      </c>
    </row>
    <row r="1015" spans="1:2" x14ac:dyDescent="0.2">
      <c r="A1015" s="349">
        <v>12.64</v>
      </c>
      <c r="B1015" s="349">
        <v>161010.38</v>
      </c>
    </row>
    <row r="1016" spans="1:2" x14ac:dyDescent="0.2">
      <c r="A1016" s="349">
        <v>12.65</v>
      </c>
      <c r="B1016" s="349">
        <v>161125.78</v>
      </c>
    </row>
    <row r="1017" spans="1:2" x14ac:dyDescent="0.2">
      <c r="A1017" s="349">
        <v>12.66</v>
      </c>
      <c r="B1017" s="349">
        <v>161241.18</v>
      </c>
    </row>
    <row r="1018" spans="1:2" x14ac:dyDescent="0.2">
      <c r="A1018" s="349">
        <v>12.67</v>
      </c>
      <c r="B1018" s="349">
        <v>161356.59</v>
      </c>
    </row>
    <row r="1019" spans="1:2" x14ac:dyDescent="0.2">
      <c r="A1019" s="349">
        <v>12.68</v>
      </c>
      <c r="B1019" s="349">
        <v>161472</v>
      </c>
    </row>
    <row r="1020" spans="1:2" x14ac:dyDescent="0.2">
      <c r="A1020" s="349">
        <v>12.69</v>
      </c>
      <c r="B1020" s="349">
        <v>161587.43</v>
      </c>
    </row>
    <row r="1021" spans="1:2" x14ac:dyDescent="0.2">
      <c r="A1021" s="349">
        <v>12.7</v>
      </c>
      <c r="B1021" s="349">
        <v>161702.85999999999</v>
      </c>
    </row>
    <row r="1022" spans="1:2" x14ac:dyDescent="0.2">
      <c r="A1022" s="349">
        <v>12.71</v>
      </c>
      <c r="B1022" s="349">
        <v>161818.29</v>
      </c>
    </row>
    <row r="1023" spans="1:2" x14ac:dyDescent="0.2">
      <c r="A1023" s="349">
        <v>12.72</v>
      </c>
      <c r="B1023" s="349">
        <v>161933.73000000001</v>
      </c>
    </row>
    <row r="1024" spans="1:2" x14ac:dyDescent="0.2">
      <c r="A1024" s="349">
        <v>12.73</v>
      </c>
      <c r="B1024" s="349">
        <v>162049.18</v>
      </c>
    </row>
    <row r="1025" spans="1:2" x14ac:dyDescent="0.2">
      <c r="A1025" s="349">
        <v>12.74</v>
      </c>
      <c r="B1025" s="349">
        <v>162164.64000000001</v>
      </c>
    </row>
    <row r="1026" spans="1:2" x14ac:dyDescent="0.2">
      <c r="A1026" s="349">
        <v>12.75</v>
      </c>
      <c r="B1026" s="349">
        <v>162280.1</v>
      </c>
    </row>
    <row r="1027" spans="1:2" x14ac:dyDescent="0.2">
      <c r="A1027" s="349">
        <v>12.76</v>
      </c>
      <c r="B1027" s="349">
        <v>162395.57</v>
      </c>
    </row>
    <row r="1028" spans="1:2" x14ac:dyDescent="0.2">
      <c r="A1028" s="349">
        <v>12.77</v>
      </c>
      <c r="B1028" s="349">
        <v>162511.04000000001</v>
      </c>
    </row>
    <row r="1029" spans="1:2" x14ac:dyDescent="0.2">
      <c r="A1029" s="349">
        <v>12.78</v>
      </c>
      <c r="B1029" s="349">
        <v>162626.51999999999</v>
      </c>
    </row>
    <row r="1030" spans="1:2" x14ac:dyDescent="0.2">
      <c r="A1030" s="349">
        <v>12.79</v>
      </c>
      <c r="B1030" s="349">
        <v>162742.01</v>
      </c>
    </row>
    <row r="1031" spans="1:2" x14ac:dyDescent="0.2">
      <c r="A1031" s="349">
        <v>12.8</v>
      </c>
      <c r="B1031" s="349">
        <v>162857.5</v>
      </c>
    </row>
    <row r="1032" spans="1:2" x14ac:dyDescent="0.2">
      <c r="A1032" s="349">
        <v>12.81</v>
      </c>
      <c r="B1032" s="349">
        <v>162973</v>
      </c>
    </row>
    <row r="1033" spans="1:2" x14ac:dyDescent="0.2">
      <c r="A1033" s="349">
        <v>12.82</v>
      </c>
      <c r="B1033" s="349">
        <v>163088.51</v>
      </c>
    </row>
    <row r="1034" spans="1:2" x14ac:dyDescent="0.2">
      <c r="A1034" s="349">
        <v>12.83</v>
      </c>
      <c r="B1034" s="349">
        <v>163204.01999999999</v>
      </c>
    </row>
    <row r="1035" spans="1:2" x14ac:dyDescent="0.2">
      <c r="A1035" s="349">
        <v>12.84</v>
      </c>
      <c r="B1035" s="349">
        <v>163319.54</v>
      </c>
    </row>
    <row r="1036" spans="1:2" x14ac:dyDescent="0.2">
      <c r="A1036" s="349">
        <v>12.85</v>
      </c>
      <c r="B1036" s="349">
        <v>163435.07</v>
      </c>
    </row>
    <row r="1037" spans="1:2" x14ac:dyDescent="0.2">
      <c r="A1037" s="349">
        <v>12.86</v>
      </c>
      <c r="B1037" s="349">
        <v>163550.6</v>
      </c>
    </row>
    <row r="1038" spans="1:2" x14ac:dyDescent="0.2">
      <c r="A1038" s="349">
        <v>12.87</v>
      </c>
      <c r="B1038" s="349">
        <v>163666.14000000001</v>
      </c>
    </row>
    <row r="1039" spans="1:2" x14ac:dyDescent="0.2">
      <c r="A1039" s="349">
        <v>12.88</v>
      </c>
      <c r="B1039" s="349">
        <v>163781.68</v>
      </c>
    </row>
    <row r="1040" spans="1:2" x14ac:dyDescent="0.2">
      <c r="A1040" s="349">
        <v>12.89</v>
      </c>
      <c r="B1040" s="349">
        <v>163897.23000000001</v>
      </c>
    </row>
    <row r="1041" spans="1:2" x14ac:dyDescent="0.2">
      <c r="A1041" s="349">
        <v>12.9</v>
      </c>
      <c r="B1041" s="349">
        <v>164012.79</v>
      </c>
    </row>
    <row r="1042" spans="1:2" x14ac:dyDescent="0.2">
      <c r="A1042" s="349">
        <v>12.91</v>
      </c>
      <c r="B1042" s="349">
        <v>164128.35999999999</v>
      </c>
    </row>
    <row r="1043" spans="1:2" x14ac:dyDescent="0.2">
      <c r="A1043" s="349">
        <v>12.92</v>
      </c>
      <c r="B1043" s="349">
        <v>164243.93</v>
      </c>
    </row>
    <row r="1044" spans="1:2" x14ac:dyDescent="0.2">
      <c r="A1044" s="349">
        <v>12.93</v>
      </c>
      <c r="B1044" s="349">
        <v>164359.5</v>
      </c>
    </row>
    <row r="1045" spans="1:2" x14ac:dyDescent="0.2">
      <c r="A1045" s="349">
        <v>12.94</v>
      </c>
      <c r="B1045" s="349">
        <v>164475.09</v>
      </c>
    </row>
    <row r="1046" spans="1:2" x14ac:dyDescent="0.2">
      <c r="A1046" s="349">
        <v>12.95</v>
      </c>
      <c r="B1046" s="349">
        <v>164590.68</v>
      </c>
    </row>
    <row r="1047" spans="1:2" x14ac:dyDescent="0.2">
      <c r="A1047" s="349">
        <v>12.96</v>
      </c>
      <c r="B1047" s="349">
        <v>164706.26999999999</v>
      </c>
    </row>
    <row r="1048" spans="1:2" x14ac:dyDescent="0.2">
      <c r="A1048" s="349">
        <v>12.97</v>
      </c>
      <c r="B1048" s="349">
        <v>164821.87</v>
      </c>
    </row>
    <row r="1049" spans="1:2" x14ac:dyDescent="0.2">
      <c r="A1049" s="349">
        <v>12.98</v>
      </c>
      <c r="B1049" s="349">
        <v>164937.48000000001</v>
      </c>
    </row>
    <row r="1050" spans="1:2" x14ac:dyDescent="0.2">
      <c r="A1050" s="349">
        <v>12.99</v>
      </c>
      <c r="B1050" s="349">
        <v>165053.1</v>
      </c>
    </row>
    <row r="1051" spans="1:2" x14ac:dyDescent="0.2">
      <c r="A1051" s="349">
        <v>13</v>
      </c>
      <c r="B1051" s="349">
        <v>165168.72</v>
      </c>
    </row>
    <row r="1052" spans="1:2" x14ac:dyDescent="0.2">
      <c r="A1052" s="349">
        <v>13.01</v>
      </c>
      <c r="B1052" s="349">
        <v>165284.35</v>
      </c>
    </row>
    <row r="1053" spans="1:2" x14ac:dyDescent="0.2">
      <c r="A1053" s="349">
        <v>13.02</v>
      </c>
      <c r="B1053" s="349">
        <v>165399.98000000001</v>
      </c>
    </row>
    <row r="1054" spans="1:2" x14ac:dyDescent="0.2">
      <c r="A1054" s="349">
        <v>13.03</v>
      </c>
      <c r="B1054" s="349">
        <v>165515.62</v>
      </c>
    </row>
    <row r="1055" spans="1:2" x14ac:dyDescent="0.2">
      <c r="A1055" s="349">
        <v>13.04</v>
      </c>
      <c r="B1055" s="349">
        <v>165631.26999999999</v>
      </c>
    </row>
    <row r="1056" spans="1:2" x14ac:dyDescent="0.2">
      <c r="A1056" s="349">
        <v>13.05</v>
      </c>
      <c r="B1056" s="349">
        <v>165746.92000000001</v>
      </c>
    </row>
    <row r="1057" spans="1:2" x14ac:dyDescent="0.2">
      <c r="A1057" s="349">
        <v>13.06</v>
      </c>
      <c r="B1057" s="349">
        <v>165862.57999999999</v>
      </c>
    </row>
    <row r="1058" spans="1:2" x14ac:dyDescent="0.2">
      <c r="A1058" s="349">
        <v>13.07</v>
      </c>
      <c r="B1058" s="349">
        <v>165978.23999999999</v>
      </c>
    </row>
    <row r="1059" spans="1:2" x14ac:dyDescent="0.2">
      <c r="A1059" s="349">
        <v>13.08</v>
      </c>
      <c r="B1059" s="349">
        <v>166093.92000000001</v>
      </c>
    </row>
    <row r="1060" spans="1:2" x14ac:dyDescent="0.2">
      <c r="A1060" s="349">
        <v>13.09</v>
      </c>
      <c r="B1060" s="349">
        <v>166209.60000000001</v>
      </c>
    </row>
    <row r="1061" spans="1:2" x14ac:dyDescent="0.2">
      <c r="A1061" s="349">
        <v>13.1</v>
      </c>
      <c r="B1061" s="349">
        <v>166325.28</v>
      </c>
    </row>
    <row r="1062" spans="1:2" x14ac:dyDescent="0.2">
      <c r="A1062" s="349">
        <v>13.11</v>
      </c>
      <c r="B1062" s="349">
        <v>166440.97</v>
      </c>
    </row>
    <row r="1063" spans="1:2" x14ac:dyDescent="0.2">
      <c r="A1063" s="349">
        <v>13.12</v>
      </c>
      <c r="B1063" s="349">
        <v>166556.67000000001</v>
      </c>
    </row>
    <row r="1064" spans="1:2" x14ac:dyDescent="0.2">
      <c r="A1064" s="349">
        <v>13.13</v>
      </c>
      <c r="B1064" s="349">
        <v>166672.37</v>
      </c>
    </row>
    <row r="1065" spans="1:2" x14ac:dyDescent="0.2">
      <c r="A1065" s="349">
        <v>13.14</v>
      </c>
      <c r="B1065" s="349">
        <v>166788.07999999999</v>
      </c>
    </row>
    <row r="1066" spans="1:2" x14ac:dyDescent="0.2">
      <c r="A1066" s="349">
        <v>13.15</v>
      </c>
      <c r="B1066" s="349">
        <v>166903.79999999999</v>
      </c>
    </row>
    <row r="1067" spans="1:2" x14ac:dyDescent="0.2">
      <c r="A1067" s="349">
        <v>13.16</v>
      </c>
      <c r="B1067" s="349">
        <v>167019.51999999999</v>
      </c>
    </row>
    <row r="1068" spans="1:2" x14ac:dyDescent="0.2">
      <c r="A1068" s="349">
        <v>13.17</v>
      </c>
      <c r="B1068" s="349">
        <v>167135.25</v>
      </c>
    </row>
    <row r="1069" spans="1:2" x14ac:dyDescent="0.2">
      <c r="A1069" s="349">
        <v>13.18</v>
      </c>
      <c r="B1069" s="349">
        <v>167250.98000000001</v>
      </c>
    </row>
    <row r="1070" spans="1:2" x14ac:dyDescent="0.2">
      <c r="A1070" s="349">
        <v>13.19</v>
      </c>
      <c r="B1070" s="349">
        <v>167366.72</v>
      </c>
    </row>
    <row r="1071" spans="1:2" x14ac:dyDescent="0.2">
      <c r="A1071" s="349">
        <v>13.2</v>
      </c>
      <c r="B1071" s="349">
        <v>167482.47</v>
      </c>
    </row>
    <row r="1072" spans="1:2" x14ac:dyDescent="0.2">
      <c r="A1072" s="349">
        <v>13.21</v>
      </c>
      <c r="B1072" s="349">
        <v>167598.23000000001</v>
      </c>
    </row>
    <row r="1073" spans="1:2" x14ac:dyDescent="0.2">
      <c r="A1073" s="349">
        <v>13.22</v>
      </c>
      <c r="B1073" s="349">
        <v>167713.99</v>
      </c>
    </row>
    <row r="1074" spans="1:2" x14ac:dyDescent="0.2">
      <c r="A1074" s="349">
        <v>13.23</v>
      </c>
      <c r="B1074" s="349">
        <v>167829.75</v>
      </c>
    </row>
    <row r="1075" spans="1:2" x14ac:dyDescent="0.2">
      <c r="A1075" s="349">
        <v>13.24</v>
      </c>
      <c r="B1075" s="349">
        <v>167945.52</v>
      </c>
    </row>
    <row r="1076" spans="1:2" x14ac:dyDescent="0.2">
      <c r="A1076" s="349">
        <v>13.25</v>
      </c>
      <c r="B1076" s="349">
        <v>168061.3</v>
      </c>
    </row>
    <row r="1077" spans="1:2" x14ac:dyDescent="0.2">
      <c r="A1077" s="349">
        <v>13.26</v>
      </c>
      <c r="B1077" s="349">
        <v>168177.09</v>
      </c>
    </row>
    <row r="1078" spans="1:2" x14ac:dyDescent="0.2">
      <c r="A1078" s="349">
        <v>13.27</v>
      </c>
      <c r="B1078" s="349">
        <v>168292.88</v>
      </c>
    </row>
    <row r="1079" spans="1:2" x14ac:dyDescent="0.2">
      <c r="A1079" s="349">
        <v>13.28</v>
      </c>
      <c r="B1079" s="349">
        <v>168408.68</v>
      </c>
    </row>
    <row r="1080" spans="1:2" x14ac:dyDescent="0.2">
      <c r="A1080" s="349">
        <v>13.29</v>
      </c>
      <c r="B1080" s="349">
        <v>168524.48</v>
      </c>
    </row>
    <row r="1081" spans="1:2" x14ac:dyDescent="0.2">
      <c r="A1081" s="349">
        <v>13.3</v>
      </c>
      <c r="B1081" s="349">
        <v>168640.29</v>
      </c>
    </row>
    <row r="1082" spans="1:2" x14ac:dyDescent="0.2">
      <c r="A1082" s="349">
        <v>13.31</v>
      </c>
      <c r="B1082" s="349">
        <v>168756.11</v>
      </c>
    </row>
    <row r="1083" spans="1:2" x14ac:dyDescent="0.2">
      <c r="A1083" s="349">
        <v>13.32</v>
      </c>
      <c r="B1083" s="349">
        <v>168871.93</v>
      </c>
    </row>
    <row r="1084" spans="1:2" x14ac:dyDescent="0.2">
      <c r="A1084" s="349">
        <v>13.33</v>
      </c>
      <c r="B1084" s="349">
        <v>168987.76</v>
      </c>
    </row>
    <row r="1085" spans="1:2" x14ac:dyDescent="0.2">
      <c r="A1085" s="349">
        <v>13.34</v>
      </c>
      <c r="B1085" s="349">
        <v>169103.59</v>
      </c>
    </row>
    <row r="1086" spans="1:2" x14ac:dyDescent="0.2">
      <c r="A1086" s="349">
        <v>13.35</v>
      </c>
      <c r="B1086" s="349">
        <v>169219.43</v>
      </c>
    </row>
    <row r="1087" spans="1:2" x14ac:dyDescent="0.2">
      <c r="A1087" s="349">
        <v>13.36</v>
      </c>
      <c r="B1087" s="349">
        <v>169335.28</v>
      </c>
    </row>
    <row r="1088" spans="1:2" x14ac:dyDescent="0.2">
      <c r="A1088" s="349">
        <v>13.37</v>
      </c>
      <c r="B1088" s="349">
        <v>169451.14</v>
      </c>
    </row>
    <row r="1089" spans="1:2" x14ac:dyDescent="0.2">
      <c r="A1089" s="349">
        <v>13.38</v>
      </c>
      <c r="B1089" s="349">
        <v>169567</v>
      </c>
    </row>
    <row r="1090" spans="1:2" x14ac:dyDescent="0.2">
      <c r="A1090" s="349">
        <v>13.39</v>
      </c>
      <c r="B1090" s="349">
        <v>169682.86</v>
      </c>
    </row>
    <row r="1091" spans="1:2" x14ac:dyDescent="0.2">
      <c r="A1091" s="349">
        <v>13.4</v>
      </c>
      <c r="B1091" s="349">
        <v>169798.73</v>
      </c>
    </row>
    <row r="1092" spans="1:2" x14ac:dyDescent="0.2">
      <c r="A1092" s="349">
        <v>13.41</v>
      </c>
      <c r="B1092" s="349">
        <v>169914.61</v>
      </c>
    </row>
    <row r="1093" spans="1:2" x14ac:dyDescent="0.2">
      <c r="A1093" s="349">
        <v>13.42</v>
      </c>
      <c r="B1093" s="349">
        <v>170030.5</v>
      </c>
    </row>
    <row r="1094" spans="1:2" x14ac:dyDescent="0.2">
      <c r="A1094" s="349">
        <v>13.43</v>
      </c>
      <c r="B1094" s="349">
        <v>170146.39</v>
      </c>
    </row>
    <row r="1095" spans="1:2" x14ac:dyDescent="0.2">
      <c r="A1095" s="349">
        <v>13.44</v>
      </c>
      <c r="B1095" s="349">
        <v>170262.28</v>
      </c>
    </row>
    <row r="1096" spans="1:2" x14ac:dyDescent="0.2">
      <c r="A1096" s="349">
        <v>13.45</v>
      </c>
      <c r="B1096" s="349">
        <v>170378.19</v>
      </c>
    </row>
    <row r="1097" spans="1:2" x14ac:dyDescent="0.2">
      <c r="A1097" s="349">
        <v>13.46</v>
      </c>
      <c r="B1097" s="349">
        <v>170494.1</v>
      </c>
    </row>
    <row r="1098" spans="1:2" x14ac:dyDescent="0.2">
      <c r="A1098" s="349">
        <v>13.47</v>
      </c>
      <c r="B1098" s="349">
        <v>170610.01</v>
      </c>
    </row>
    <row r="1099" spans="1:2" x14ac:dyDescent="0.2">
      <c r="A1099" s="349">
        <v>13.48</v>
      </c>
      <c r="B1099" s="349">
        <v>170725.93</v>
      </c>
    </row>
    <row r="1100" spans="1:2" x14ac:dyDescent="0.2">
      <c r="A1100" s="349">
        <v>13.49</v>
      </c>
      <c r="B1100" s="349">
        <v>170841.86</v>
      </c>
    </row>
    <row r="1101" spans="1:2" x14ac:dyDescent="0.2">
      <c r="A1101" s="349">
        <v>13.5</v>
      </c>
      <c r="B1101" s="349">
        <v>170957.8</v>
      </c>
    </row>
    <row r="1102" spans="1:2" x14ac:dyDescent="0.2">
      <c r="A1102" s="349">
        <v>13.51</v>
      </c>
      <c r="B1102" s="349">
        <v>171073.74</v>
      </c>
    </row>
    <row r="1103" spans="1:2" x14ac:dyDescent="0.2">
      <c r="A1103" s="349">
        <v>13.52</v>
      </c>
      <c r="B1103" s="349">
        <v>171189.68</v>
      </c>
    </row>
    <row r="1104" spans="1:2" x14ac:dyDescent="0.2">
      <c r="A1104" s="349">
        <v>13.53</v>
      </c>
      <c r="B1104" s="349">
        <v>171305.64</v>
      </c>
    </row>
    <row r="1105" spans="1:2" x14ac:dyDescent="0.2">
      <c r="A1105" s="349">
        <v>13.54</v>
      </c>
      <c r="B1105" s="349">
        <v>171421.59</v>
      </c>
    </row>
    <row r="1106" spans="1:2" x14ac:dyDescent="0.2">
      <c r="A1106" s="349">
        <v>13.55</v>
      </c>
      <c r="B1106" s="349">
        <v>171537.56</v>
      </c>
    </row>
    <row r="1107" spans="1:2" x14ac:dyDescent="0.2">
      <c r="A1107" s="349">
        <v>13.56</v>
      </c>
      <c r="B1107" s="349">
        <v>171653.53</v>
      </c>
    </row>
    <row r="1108" spans="1:2" x14ac:dyDescent="0.2">
      <c r="A1108" s="349">
        <v>13.57</v>
      </c>
      <c r="B1108" s="349">
        <v>171769.51</v>
      </c>
    </row>
    <row r="1109" spans="1:2" x14ac:dyDescent="0.2">
      <c r="A1109" s="349">
        <v>13.58</v>
      </c>
      <c r="B1109" s="349">
        <v>171885.49</v>
      </c>
    </row>
    <row r="1110" spans="1:2" x14ac:dyDescent="0.2">
      <c r="A1110" s="349">
        <v>13.59</v>
      </c>
      <c r="B1110" s="349">
        <v>172001.48</v>
      </c>
    </row>
    <row r="1111" spans="1:2" x14ac:dyDescent="0.2">
      <c r="A1111" s="349">
        <v>13.6</v>
      </c>
      <c r="B1111" s="349">
        <v>172117.48</v>
      </c>
    </row>
    <row r="1112" spans="1:2" x14ac:dyDescent="0.2">
      <c r="A1112" s="349">
        <v>13.61</v>
      </c>
      <c r="B1112" s="349">
        <v>172233.48</v>
      </c>
    </row>
    <row r="1113" spans="1:2" x14ac:dyDescent="0.2">
      <c r="A1113" s="349">
        <v>13.62</v>
      </c>
      <c r="B1113" s="349">
        <v>172349.48</v>
      </c>
    </row>
    <row r="1114" spans="1:2" x14ac:dyDescent="0.2">
      <c r="A1114" s="349">
        <v>13.63</v>
      </c>
      <c r="B1114" s="349">
        <v>172465.5</v>
      </c>
    </row>
    <row r="1115" spans="1:2" x14ac:dyDescent="0.2">
      <c r="A1115" s="349">
        <v>13.64</v>
      </c>
      <c r="B1115" s="349">
        <v>172581.52</v>
      </c>
    </row>
    <row r="1116" spans="1:2" x14ac:dyDescent="0.2">
      <c r="A1116" s="349">
        <v>13.65</v>
      </c>
      <c r="B1116" s="349">
        <v>172697.54</v>
      </c>
    </row>
    <row r="1117" spans="1:2" x14ac:dyDescent="0.2">
      <c r="A1117" s="349">
        <v>13.66</v>
      </c>
      <c r="B1117" s="349">
        <v>172813.58</v>
      </c>
    </row>
    <row r="1118" spans="1:2" x14ac:dyDescent="0.2">
      <c r="A1118" s="349">
        <v>13.67</v>
      </c>
      <c r="B1118" s="349">
        <v>172929.62</v>
      </c>
    </row>
    <row r="1119" spans="1:2" x14ac:dyDescent="0.2">
      <c r="A1119" s="349">
        <v>13.68</v>
      </c>
      <c r="B1119" s="349">
        <v>173045.66</v>
      </c>
    </row>
    <row r="1120" spans="1:2" x14ac:dyDescent="0.2">
      <c r="A1120" s="349">
        <v>13.69</v>
      </c>
      <c r="B1120" s="349">
        <v>173161.71</v>
      </c>
    </row>
    <row r="1121" spans="1:2" x14ac:dyDescent="0.2">
      <c r="A1121" s="349">
        <v>13.7</v>
      </c>
      <c r="B1121" s="349">
        <v>173277.77</v>
      </c>
    </row>
    <row r="1122" spans="1:2" x14ac:dyDescent="0.2">
      <c r="A1122" s="349">
        <v>13.71</v>
      </c>
      <c r="B1122" s="349">
        <v>173393.83</v>
      </c>
    </row>
    <row r="1123" spans="1:2" x14ac:dyDescent="0.2">
      <c r="A1123" s="349">
        <v>13.72</v>
      </c>
      <c r="B1123" s="349">
        <v>173509.9</v>
      </c>
    </row>
    <row r="1124" spans="1:2" x14ac:dyDescent="0.2">
      <c r="A1124" s="349">
        <v>13.73</v>
      </c>
      <c r="B1124" s="349">
        <v>173625.97</v>
      </c>
    </row>
    <row r="1125" spans="1:2" x14ac:dyDescent="0.2">
      <c r="A1125" s="349">
        <v>13.74</v>
      </c>
      <c r="B1125" s="349">
        <v>173742.05</v>
      </c>
    </row>
    <row r="1126" spans="1:2" x14ac:dyDescent="0.2">
      <c r="A1126" s="349">
        <v>13.75</v>
      </c>
      <c r="B1126" s="349">
        <v>173858.14</v>
      </c>
    </row>
    <row r="1127" spans="1:2" x14ac:dyDescent="0.2">
      <c r="A1127" s="349">
        <v>13.76</v>
      </c>
      <c r="B1127" s="349">
        <v>173974.23</v>
      </c>
    </row>
    <row r="1128" spans="1:2" x14ac:dyDescent="0.2">
      <c r="A1128" s="349">
        <v>13.77</v>
      </c>
      <c r="B1128" s="349">
        <v>174090.33</v>
      </c>
    </row>
    <row r="1129" spans="1:2" x14ac:dyDescent="0.2">
      <c r="A1129" s="349">
        <v>13.78</v>
      </c>
      <c r="B1129" s="349">
        <v>174206.44</v>
      </c>
    </row>
    <row r="1130" spans="1:2" x14ac:dyDescent="0.2">
      <c r="A1130" s="349">
        <v>13.79</v>
      </c>
      <c r="B1130" s="349">
        <v>174322.55</v>
      </c>
    </row>
    <row r="1131" spans="1:2" x14ac:dyDescent="0.2">
      <c r="A1131" s="349">
        <v>13.8</v>
      </c>
      <c r="B1131" s="349">
        <v>174438.67</v>
      </c>
    </row>
    <row r="1132" spans="1:2" x14ac:dyDescent="0.2">
      <c r="A1132" s="349">
        <v>13.81</v>
      </c>
      <c r="B1132" s="349">
        <v>174554.79</v>
      </c>
    </row>
    <row r="1133" spans="1:2" x14ac:dyDescent="0.2">
      <c r="A1133" s="349">
        <v>13.82</v>
      </c>
      <c r="B1133" s="349">
        <v>174670.92</v>
      </c>
    </row>
    <row r="1134" spans="1:2" x14ac:dyDescent="0.2">
      <c r="A1134" s="349">
        <v>13.83</v>
      </c>
      <c r="B1134" s="349">
        <v>174787.06</v>
      </c>
    </row>
    <row r="1135" spans="1:2" x14ac:dyDescent="0.2">
      <c r="A1135" s="349">
        <v>13.84</v>
      </c>
      <c r="B1135" s="349">
        <v>174903.2</v>
      </c>
    </row>
    <row r="1136" spans="1:2" x14ac:dyDescent="0.2">
      <c r="A1136" s="349">
        <v>13.85</v>
      </c>
      <c r="B1136" s="349">
        <v>175019.35</v>
      </c>
    </row>
    <row r="1137" spans="1:2" x14ac:dyDescent="0.2">
      <c r="A1137" s="349">
        <v>13.86</v>
      </c>
      <c r="B1137" s="349">
        <v>175135.5</v>
      </c>
    </row>
    <row r="1138" spans="1:2" x14ac:dyDescent="0.2">
      <c r="A1138" s="349">
        <v>13.87</v>
      </c>
      <c r="B1138" s="349">
        <v>175251.66</v>
      </c>
    </row>
    <row r="1139" spans="1:2" x14ac:dyDescent="0.2">
      <c r="A1139" s="349">
        <v>13.88</v>
      </c>
      <c r="B1139" s="349">
        <v>175367.83</v>
      </c>
    </row>
    <row r="1140" spans="1:2" x14ac:dyDescent="0.2">
      <c r="A1140" s="349">
        <v>13.89</v>
      </c>
      <c r="B1140" s="349">
        <v>175484</v>
      </c>
    </row>
    <row r="1141" spans="1:2" x14ac:dyDescent="0.2">
      <c r="A1141" s="349">
        <v>13.9</v>
      </c>
      <c r="B1141" s="349">
        <v>175600.18</v>
      </c>
    </row>
    <row r="1142" spans="1:2" x14ac:dyDescent="0.2">
      <c r="A1142" s="349">
        <v>13.91</v>
      </c>
      <c r="B1142" s="349">
        <v>175716.36</v>
      </c>
    </row>
    <row r="1143" spans="1:2" x14ac:dyDescent="0.2">
      <c r="A1143" s="349">
        <v>13.92</v>
      </c>
      <c r="B1143" s="349">
        <v>175832.55</v>
      </c>
    </row>
    <row r="1144" spans="1:2" x14ac:dyDescent="0.2">
      <c r="A1144" s="349">
        <v>13.93</v>
      </c>
      <c r="B1144" s="349">
        <v>175948.75</v>
      </c>
    </row>
    <row r="1145" spans="1:2" x14ac:dyDescent="0.2">
      <c r="A1145" s="349">
        <v>13.94</v>
      </c>
      <c r="B1145" s="349">
        <v>176064.95</v>
      </c>
    </row>
    <row r="1146" spans="1:2" x14ac:dyDescent="0.2">
      <c r="A1146" s="349">
        <v>13.95</v>
      </c>
      <c r="B1146" s="349">
        <v>176181.16</v>
      </c>
    </row>
    <row r="1147" spans="1:2" x14ac:dyDescent="0.2">
      <c r="A1147" s="349">
        <v>13.96</v>
      </c>
      <c r="B1147" s="349">
        <v>176297.37</v>
      </c>
    </row>
    <row r="1148" spans="1:2" x14ac:dyDescent="0.2">
      <c r="A1148" s="349">
        <v>13.97</v>
      </c>
      <c r="B1148" s="349">
        <v>176413.59</v>
      </c>
    </row>
    <row r="1149" spans="1:2" x14ac:dyDescent="0.2">
      <c r="A1149" s="349">
        <v>13.98</v>
      </c>
      <c r="B1149" s="349">
        <v>176529.82</v>
      </c>
    </row>
    <row r="1150" spans="1:2" x14ac:dyDescent="0.2">
      <c r="A1150" s="349">
        <v>13.99</v>
      </c>
      <c r="B1150" s="349">
        <v>176646.05</v>
      </c>
    </row>
    <row r="1151" spans="1:2" x14ac:dyDescent="0.2">
      <c r="A1151" s="349">
        <v>14</v>
      </c>
      <c r="B1151" s="349">
        <v>176762.29</v>
      </c>
    </row>
    <row r="1152" spans="1:2" x14ac:dyDescent="0.2">
      <c r="A1152" s="349">
        <v>14.01</v>
      </c>
      <c r="B1152" s="349">
        <v>176878.53</v>
      </c>
    </row>
    <row r="1153" spans="1:2" x14ac:dyDescent="0.2">
      <c r="A1153" s="349">
        <v>14.02</v>
      </c>
      <c r="B1153" s="349">
        <v>176994.78</v>
      </c>
    </row>
    <row r="1154" spans="1:2" x14ac:dyDescent="0.2">
      <c r="A1154" s="349">
        <v>14.03</v>
      </c>
      <c r="B1154" s="349">
        <v>177111.04000000001</v>
      </c>
    </row>
    <row r="1155" spans="1:2" x14ac:dyDescent="0.2">
      <c r="A1155" s="349">
        <v>14.04</v>
      </c>
      <c r="B1155" s="349">
        <v>177227.3</v>
      </c>
    </row>
    <row r="1156" spans="1:2" x14ac:dyDescent="0.2">
      <c r="A1156" s="349">
        <v>14.05</v>
      </c>
      <c r="B1156" s="349">
        <v>177343.56</v>
      </c>
    </row>
    <row r="1157" spans="1:2" x14ac:dyDescent="0.2">
      <c r="A1157" s="349">
        <v>14.06</v>
      </c>
      <c r="B1157" s="349">
        <v>177459.84</v>
      </c>
    </row>
    <row r="1158" spans="1:2" x14ac:dyDescent="0.2">
      <c r="A1158" s="349">
        <v>14.07</v>
      </c>
      <c r="B1158" s="349">
        <v>177576.12</v>
      </c>
    </row>
    <row r="1159" spans="1:2" x14ac:dyDescent="0.2">
      <c r="A1159" s="349">
        <v>14.08</v>
      </c>
      <c r="B1159" s="349">
        <v>177692.4</v>
      </c>
    </row>
    <row r="1160" spans="1:2" x14ac:dyDescent="0.2">
      <c r="A1160" s="349">
        <v>14.09</v>
      </c>
      <c r="B1160" s="349">
        <v>177808.7</v>
      </c>
    </row>
    <row r="1161" spans="1:2" x14ac:dyDescent="0.2">
      <c r="A1161" s="349">
        <v>14.1</v>
      </c>
      <c r="B1161" s="349">
        <v>177924.99</v>
      </c>
    </row>
    <row r="1162" spans="1:2" x14ac:dyDescent="0.2">
      <c r="A1162" s="349">
        <v>14.11</v>
      </c>
      <c r="B1162" s="349">
        <v>178041.3</v>
      </c>
    </row>
    <row r="1163" spans="1:2" x14ac:dyDescent="0.2">
      <c r="A1163" s="349">
        <v>14.12</v>
      </c>
      <c r="B1163" s="349">
        <v>178157.61</v>
      </c>
    </row>
    <row r="1164" spans="1:2" x14ac:dyDescent="0.2">
      <c r="A1164" s="349">
        <v>14.13</v>
      </c>
      <c r="B1164" s="349">
        <v>178273.92000000001</v>
      </c>
    </row>
    <row r="1165" spans="1:2" x14ac:dyDescent="0.2">
      <c r="A1165" s="349">
        <v>14.14</v>
      </c>
      <c r="B1165" s="349">
        <v>178390.24</v>
      </c>
    </row>
    <row r="1166" spans="1:2" x14ac:dyDescent="0.2">
      <c r="A1166" s="349">
        <v>14.15</v>
      </c>
      <c r="B1166" s="349">
        <v>178506.57</v>
      </c>
    </row>
    <row r="1167" spans="1:2" x14ac:dyDescent="0.2">
      <c r="A1167" s="349">
        <v>14.16</v>
      </c>
      <c r="B1167" s="349">
        <v>178622.91</v>
      </c>
    </row>
    <row r="1168" spans="1:2" x14ac:dyDescent="0.2">
      <c r="A1168" s="349">
        <v>14.17</v>
      </c>
      <c r="B1168" s="349">
        <v>178739.25</v>
      </c>
    </row>
    <row r="1169" spans="1:2" x14ac:dyDescent="0.2">
      <c r="A1169" s="349">
        <v>14.18</v>
      </c>
      <c r="B1169" s="349">
        <v>178855.59</v>
      </c>
    </row>
    <row r="1170" spans="1:2" x14ac:dyDescent="0.2">
      <c r="A1170" s="349">
        <v>14.19</v>
      </c>
      <c r="B1170" s="349">
        <v>178971.94</v>
      </c>
    </row>
    <row r="1171" spans="1:2" x14ac:dyDescent="0.2">
      <c r="A1171" s="349">
        <v>14.2</v>
      </c>
      <c r="B1171" s="349">
        <v>179088.3</v>
      </c>
    </row>
    <row r="1172" spans="1:2" x14ac:dyDescent="0.2">
      <c r="A1172" s="349">
        <v>14.21</v>
      </c>
      <c r="B1172" s="349">
        <v>179204.66</v>
      </c>
    </row>
    <row r="1173" spans="1:2" x14ac:dyDescent="0.2">
      <c r="A1173" s="349">
        <v>14.22</v>
      </c>
      <c r="B1173" s="349">
        <v>179321.03</v>
      </c>
    </row>
    <row r="1174" spans="1:2" x14ac:dyDescent="0.2">
      <c r="A1174" s="349">
        <v>14.23</v>
      </c>
      <c r="B1174" s="349">
        <v>179437.41</v>
      </c>
    </row>
    <row r="1175" spans="1:2" x14ac:dyDescent="0.2">
      <c r="A1175" s="349">
        <v>14.24</v>
      </c>
      <c r="B1175" s="349">
        <v>179553.79</v>
      </c>
    </row>
    <row r="1176" spans="1:2" x14ac:dyDescent="0.2">
      <c r="A1176" s="349">
        <v>14.25</v>
      </c>
      <c r="B1176" s="349">
        <v>179670.17</v>
      </c>
    </row>
    <row r="1177" spans="1:2" x14ac:dyDescent="0.2">
      <c r="A1177" s="349">
        <v>14.26</v>
      </c>
      <c r="B1177" s="349">
        <v>179786.57</v>
      </c>
    </row>
    <row r="1178" spans="1:2" x14ac:dyDescent="0.2">
      <c r="A1178" s="349">
        <v>14.27</v>
      </c>
      <c r="B1178" s="349">
        <v>179902.97</v>
      </c>
    </row>
    <row r="1179" spans="1:2" x14ac:dyDescent="0.2">
      <c r="A1179" s="349">
        <v>14.28</v>
      </c>
      <c r="B1179" s="349">
        <v>180019.37</v>
      </c>
    </row>
    <row r="1180" spans="1:2" x14ac:dyDescent="0.2">
      <c r="A1180" s="349">
        <v>14.29</v>
      </c>
      <c r="B1180" s="349">
        <v>180135.78</v>
      </c>
    </row>
    <row r="1181" spans="1:2" x14ac:dyDescent="0.2">
      <c r="A1181" s="349">
        <v>14.3</v>
      </c>
      <c r="B1181" s="349">
        <v>180252.2</v>
      </c>
    </row>
    <row r="1182" spans="1:2" x14ac:dyDescent="0.2">
      <c r="A1182" s="349">
        <v>14.31</v>
      </c>
      <c r="B1182" s="349">
        <v>180368.62</v>
      </c>
    </row>
    <row r="1183" spans="1:2" x14ac:dyDescent="0.2">
      <c r="A1183" s="349">
        <v>14.32</v>
      </c>
      <c r="B1183" s="349">
        <v>180485.05</v>
      </c>
    </row>
    <row r="1184" spans="1:2" x14ac:dyDescent="0.2">
      <c r="A1184" s="349">
        <v>14.33</v>
      </c>
      <c r="B1184" s="349">
        <v>180601.48</v>
      </c>
    </row>
    <row r="1185" spans="1:2" x14ac:dyDescent="0.2">
      <c r="A1185" s="349">
        <v>14.34</v>
      </c>
      <c r="B1185" s="349">
        <v>180717.92</v>
      </c>
    </row>
    <row r="1186" spans="1:2" x14ac:dyDescent="0.2">
      <c r="A1186" s="349">
        <v>14.35</v>
      </c>
      <c r="B1186" s="349">
        <v>180834.37</v>
      </c>
    </row>
    <row r="1187" spans="1:2" x14ac:dyDescent="0.2">
      <c r="A1187" s="349">
        <v>14.36</v>
      </c>
      <c r="B1187" s="349">
        <v>180950.82</v>
      </c>
    </row>
    <row r="1188" spans="1:2" x14ac:dyDescent="0.2">
      <c r="A1188" s="349">
        <v>14.37</v>
      </c>
      <c r="B1188" s="349">
        <v>181067.28</v>
      </c>
    </row>
    <row r="1189" spans="1:2" x14ac:dyDescent="0.2">
      <c r="A1189" s="349">
        <v>14.38</v>
      </c>
      <c r="B1189" s="349">
        <v>181183.74</v>
      </c>
    </row>
    <row r="1190" spans="1:2" x14ac:dyDescent="0.2">
      <c r="A1190" s="349">
        <v>14.39</v>
      </c>
      <c r="B1190" s="349">
        <v>181300.21</v>
      </c>
    </row>
    <row r="1191" spans="1:2" x14ac:dyDescent="0.2">
      <c r="A1191" s="349">
        <v>14.4</v>
      </c>
      <c r="B1191" s="349">
        <v>181416.68</v>
      </c>
    </row>
    <row r="1192" spans="1:2" x14ac:dyDescent="0.2">
      <c r="A1192" s="349">
        <v>14.41</v>
      </c>
      <c r="B1192" s="349">
        <v>181533.16</v>
      </c>
    </row>
    <row r="1193" spans="1:2" x14ac:dyDescent="0.2">
      <c r="A1193" s="349">
        <v>14.42</v>
      </c>
      <c r="B1193" s="349">
        <v>181649.65</v>
      </c>
    </row>
    <row r="1194" spans="1:2" x14ac:dyDescent="0.2">
      <c r="A1194" s="349">
        <v>14.43</v>
      </c>
      <c r="B1194" s="349">
        <v>181766.14</v>
      </c>
    </row>
    <row r="1195" spans="1:2" x14ac:dyDescent="0.2">
      <c r="A1195" s="349">
        <v>14.44</v>
      </c>
      <c r="B1195" s="349">
        <v>181882.64</v>
      </c>
    </row>
    <row r="1196" spans="1:2" x14ac:dyDescent="0.2">
      <c r="A1196" s="349">
        <v>14.45</v>
      </c>
      <c r="B1196" s="349">
        <v>181999.15</v>
      </c>
    </row>
    <row r="1197" spans="1:2" x14ac:dyDescent="0.2">
      <c r="A1197" s="349">
        <v>14.46</v>
      </c>
      <c r="B1197" s="349">
        <v>182115.66</v>
      </c>
    </row>
    <row r="1198" spans="1:2" x14ac:dyDescent="0.2">
      <c r="A1198" s="349">
        <v>14.47</v>
      </c>
      <c r="B1198" s="349">
        <v>182232.17</v>
      </c>
    </row>
    <row r="1199" spans="1:2" x14ac:dyDescent="0.2">
      <c r="A1199" s="349">
        <v>14.48</v>
      </c>
      <c r="B1199" s="349">
        <v>182348.7</v>
      </c>
    </row>
    <row r="1200" spans="1:2" x14ac:dyDescent="0.2">
      <c r="A1200" s="349">
        <v>14.49</v>
      </c>
      <c r="B1200" s="349">
        <v>182465.22</v>
      </c>
    </row>
    <row r="1201" spans="1:2" x14ac:dyDescent="0.2">
      <c r="A1201" s="349">
        <v>14.5</v>
      </c>
      <c r="B1201" s="349">
        <v>182581.76000000001</v>
      </c>
    </row>
    <row r="1202" spans="1:2" x14ac:dyDescent="0.2">
      <c r="A1202" s="349">
        <v>14.51</v>
      </c>
      <c r="B1202" s="349">
        <v>182698.3</v>
      </c>
    </row>
    <row r="1203" spans="1:2" x14ac:dyDescent="0.2">
      <c r="A1203" s="349">
        <v>14.52</v>
      </c>
      <c r="B1203" s="349">
        <v>182814.84</v>
      </c>
    </row>
    <row r="1204" spans="1:2" x14ac:dyDescent="0.2">
      <c r="A1204" s="349">
        <v>14.53</v>
      </c>
      <c r="B1204" s="349">
        <v>182931.39</v>
      </c>
    </row>
    <row r="1205" spans="1:2" x14ac:dyDescent="0.2">
      <c r="A1205" s="349">
        <v>14.54</v>
      </c>
      <c r="B1205" s="349">
        <v>183047.95</v>
      </c>
    </row>
    <row r="1206" spans="1:2" x14ac:dyDescent="0.2">
      <c r="A1206" s="349">
        <v>14.55</v>
      </c>
      <c r="B1206" s="349">
        <v>183164.51</v>
      </c>
    </row>
    <row r="1207" spans="1:2" x14ac:dyDescent="0.2">
      <c r="A1207" s="349">
        <v>14.56</v>
      </c>
      <c r="B1207" s="349">
        <v>183281.08</v>
      </c>
    </row>
    <row r="1208" spans="1:2" x14ac:dyDescent="0.2">
      <c r="A1208" s="349">
        <v>14.57</v>
      </c>
      <c r="B1208" s="349">
        <v>183397.66</v>
      </c>
    </row>
    <row r="1209" spans="1:2" x14ac:dyDescent="0.2">
      <c r="A1209" s="349">
        <v>14.58</v>
      </c>
      <c r="B1209" s="349">
        <v>183514.23999999999</v>
      </c>
    </row>
    <row r="1210" spans="1:2" x14ac:dyDescent="0.2">
      <c r="A1210" s="349">
        <v>14.59</v>
      </c>
      <c r="B1210" s="349">
        <v>183630.82</v>
      </c>
    </row>
    <row r="1211" spans="1:2" x14ac:dyDescent="0.2">
      <c r="A1211" s="349">
        <v>14.6</v>
      </c>
      <c r="B1211" s="349">
        <v>183747.41</v>
      </c>
    </row>
    <row r="1212" spans="1:2" x14ac:dyDescent="0.2">
      <c r="A1212" s="349">
        <v>14.61</v>
      </c>
      <c r="B1212" s="349">
        <v>183864.01</v>
      </c>
    </row>
    <row r="1213" spans="1:2" x14ac:dyDescent="0.2">
      <c r="A1213" s="349">
        <v>14.62</v>
      </c>
      <c r="B1213" s="349">
        <v>183980.61</v>
      </c>
    </row>
    <row r="1214" spans="1:2" x14ac:dyDescent="0.2">
      <c r="A1214" s="349">
        <v>14.63</v>
      </c>
      <c r="B1214" s="349">
        <v>184097.22</v>
      </c>
    </row>
    <row r="1215" spans="1:2" x14ac:dyDescent="0.2">
      <c r="A1215" s="349">
        <v>14.64</v>
      </c>
      <c r="B1215" s="349">
        <v>184213.84</v>
      </c>
    </row>
    <row r="1216" spans="1:2" x14ac:dyDescent="0.2">
      <c r="A1216" s="349">
        <v>14.65</v>
      </c>
      <c r="B1216" s="349">
        <v>184330.46</v>
      </c>
    </row>
    <row r="1217" spans="1:2" x14ac:dyDescent="0.2">
      <c r="A1217" s="349">
        <v>14.66</v>
      </c>
      <c r="B1217" s="349">
        <v>184447.09</v>
      </c>
    </row>
    <row r="1218" spans="1:2" x14ac:dyDescent="0.2">
      <c r="A1218" s="349">
        <v>14.67</v>
      </c>
      <c r="B1218" s="349">
        <v>184563.72</v>
      </c>
    </row>
    <row r="1219" spans="1:2" x14ac:dyDescent="0.2">
      <c r="A1219" s="349">
        <v>14.68</v>
      </c>
      <c r="B1219" s="349">
        <v>184680.36</v>
      </c>
    </row>
    <row r="1220" spans="1:2" x14ac:dyDescent="0.2">
      <c r="A1220" s="349">
        <v>14.69</v>
      </c>
      <c r="B1220" s="349">
        <v>184797</v>
      </c>
    </row>
    <row r="1221" spans="1:2" x14ac:dyDescent="0.2">
      <c r="A1221" s="349">
        <v>14.7</v>
      </c>
      <c r="B1221" s="349">
        <v>184913.65</v>
      </c>
    </row>
    <row r="1222" spans="1:2" x14ac:dyDescent="0.2">
      <c r="A1222" s="349">
        <v>14.71</v>
      </c>
      <c r="B1222" s="349">
        <v>185030.31</v>
      </c>
    </row>
    <row r="1223" spans="1:2" x14ac:dyDescent="0.2">
      <c r="A1223" s="349">
        <v>14.72</v>
      </c>
      <c r="B1223" s="349">
        <v>185146.97</v>
      </c>
    </row>
    <row r="1224" spans="1:2" x14ac:dyDescent="0.2">
      <c r="A1224" s="349">
        <v>14.73</v>
      </c>
      <c r="B1224" s="349">
        <v>185263.63</v>
      </c>
    </row>
    <row r="1225" spans="1:2" x14ac:dyDescent="0.2">
      <c r="A1225" s="349">
        <v>14.74</v>
      </c>
      <c r="B1225" s="349">
        <v>185380.31</v>
      </c>
    </row>
    <row r="1226" spans="1:2" x14ac:dyDescent="0.2">
      <c r="A1226" s="349">
        <v>14.75</v>
      </c>
      <c r="B1226" s="349">
        <v>185496.98</v>
      </c>
    </row>
    <row r="1227" spans="1:2" x14ac:dyDescent="0.2">
      <c r="A1227" s="349">
        <v>14.76</v>
      </c>
      <c r="B1227" s="349">
        <v>185613.67</v>
      </c>
    </row>
    <row r="1228" spans="1:2" x14ac:dyDescent="0.2">
      <c r="A1228" s="349">
        <v>14.77</v>
      </c>
      <c r="B1228" s="349">
        <v>185730.36</v>
      </c>
    </row>
    <row r="1229" spans="1:2" x14ac:dyDescent="0.2">
      <c r="A1229" s="349">
        <v>14.78</v>
      </c>
      <c r="B1229" s="349">
        <v>185847.05</v>
      </c>
    </row>
    <row r="1230" spans="1:2" x14ac:dyDescent="0.2">
      <c r="A1230" s="349">
        <v>14.79</v>
      </c>
      <c r="B1230" s="349">
        <v>185963.76</v>
      </c>
    </row>
    <row r="1231" spans="1:2" x14ac:dyDescent="0.2">
      <c r="A1231" s="349">
        <v>14.8</v>
      </c>
      <c r="B1231" s="349">
        <v>186080.46</v>
      </c>
    </row>
    <row r="1232" spans="1:2" x14ac:dyDescent="0.2">
      <c r="A1232" s="349">
        <v>14.81</v>
      </c>
      <c r="B1232" s="349">
        <v>186197.18</v>
      </c>
    </row>
    <row r="1233" spans="1:2" x14ac:dyDescent="0.2">
      <c r="A1233" s="349">
        <v>14.82</v>
      </c>
      <c r="B1233" s="349">
        <v>186313.89</v>
      </c>
    </row>
    <row r="1234" spans="1:2" x14ac:dyDescent="0.2">
      <c r="A1234" s="349">
        <v>14.83</v>
      </c>
      <c r="B1234" s="349">
        <v>186430.62</v>
      </c>
    </row>
    <row r="1235" spans="1:2" x14ac:dyDescent="0.2">
      <c r="A1235" s="349">
        <v>14.84</v>
      </c>
      <c r="B1235" s="349">
        <v>186547.35</v>
      </c>
    </row>
    <row r="1236" spans="1:2" x14ac:dyDescent="0.2">
      <c r="A1236" s="349">
        <v>14.85</v>
      </c>
      <c r="B1236" s="349">
        <v>186664.08</v>
      </c>
    </row>
    <row r="1237" spans="1:2" x14ac:dyDescent="0.2">
      <c r="A1237" s="349">
        <v>14.86</v>
      </c>
      <c r="B1237" s="349">
        <v>186780.83</v>
      </c>
    </row>
    <row r="1238" spans="1:2" x14ac:dyDescent="0.2">
      <c r="A1238" s="349">
        <v>14.87</v>
      </c>
      <c r="B1238" s="349">
        <v>186897.57</v>
      </c>
    </row>
    <row r="1239" spans="1:2" x14ac:dyDescent="0.2">
      <c r="A1239" s="349">
        <v>14.88</v>
      </c>
      <c r="B1239" s="349">
        <v>187014.33</v>
      </c>
    </row>
    <row r="1240" spans="1:2" x14ac:dyDescent="0.2">
      <c r="A1240" s="349">
        <v>14.89</v>
      </c>
      <c r="B1240" s="349">
        <v>187131.09</v>
      </c>
    </row>
    <row r="1241" spans="1:2" x14ac:dyDescent="0.2">
      <c r="A1241" s="349">
        <v>14.9</v>
      </c>
      <c r="B1241" s="349">
        <v>187247.85</v>
      </c>
    </row>
    <row r="1242" spans="1:2" x14ac:dyDescent="0.2">
      <c r="A1242" s="349">
        <v>14.91</v>
      </c>
      <c r="B1242" s="349">
        <v>187364.62</v>
      </c>
    </row>
    <row r="1243" spans="1:2" x14ac:dyDescent="0.2">
      <c r="A1243" s="349">
        <v>14.92</v>
      </c>
      <c r="B1243" s="349">
        <v>187481.4</v>
      </c>
    </row>
    <row r="1244" spans="1:2" x14ac:dyDescent="0.2">
      <c r="A1244" s="349">
        <v>14.93</v>
      </c>
      <c r="B1244" s="349">
        <v>187598.18</v>
      </c>
    </row>
    <row r="1245" spans="1:2" x14ac:dyDescent="0.2">
      <c r="A1245" s="349">
        <v>14.94</v>
      </c>
      <c r="B1245" s="349">
        <v>187714.96</v>
      </c>
    </row>
    <row r="1246" spans="1:2" x14ac:dyDescent="0.2">
      <c r="A1246" s="349">
        <v>14.95</v>
      </c>
      <c r="B1246" s="349">
        <v>187831.76</v>
      </c>
    </row>
    <row r="1247" spans="1:2" x14ac:dyDescent="0.2">
      <c r="A1247" s="349">
        <v>14.96</v>
      </c>
      <c r="B1247" s="349">
        <v>187948.56</v>
      </c>
    </row>
    <row r="1248" spans="1:2" x14ac:dyDescent="0.2">
      <c r="A1248" s="349">
        <v>14.97</v>
      </c>
      <c r="B1248" s="349">
        <v>188065.36</v>
      </c>
    </row>
    <row r="1249" spans="1:4" x14ac:dyDescent="0.2">
      <c r="A1249" s="349">
        <v>14.98</v>
      </c>
      <c r="B1249" s="349">
        <v>188182.17</v>
      </c>
    </row>
    <row r="1250" spans="1:4" x14ac:dyDescent="0.2">
      <c r="A1250" s="349">
        <v>14.99</v>
      </c>
      <c r="B1250" s="349">
        <v>188298.99</v>
      </c>
    </row>
    <row r="1251" spans="1:4" x14ac:dyDescent="0.2">
      <c r="A1251" s="349">
        <v>15</v>
      </c>
      <c r="B1251" s="349">
        <v>188415.81</v>
      </c>
    </row>
    <row r="1252" spans="1:4" x14ac:dyDescent="0.2">
      <c r="A1252" s="349">
        <v>15.01</v>
      </c>
      <c r="B1252" s="349">
        <v>188532.63</v>
      </c>
    </row>
    <row r="1253" spans="1:4" x14ac:dyDescent="0.2">
      <c r="A1253" s="349">
        <v>15.02</v>
      </c>
      <c r="B1253" s="349">
        <v>188649.47</v>
      </c>
    </row>
    <row r="1254" spans="1:4" x14ac:dyDescent="0.2">
      <c r="A1254" s="349">
        <v>15.03</v>
      </c>
      <c r="B1254" s="349">
        <v>188766.31</v>
      </c>
    </row>
    <row r="1255" spans="1:4" x14ac:dyDescent="0.2">
      <c r="A1255" s="349">
        <v>15.04</v>
      </c>
      <c r="B1255" s="349">
        <v>188883.15</v>
      </c>
    </row>
    <row r="1256" spans="1:4" x14ac:dyDescent="0.2">
      <c r="A1256" s="349">
        <v>15.05</v>
      </c>
      <c r="B1256" s="349">
        <v>189000</v>
      </c>
      <c r="D1256" t="s">
        <v>171</v>
      </c>
    </row>
    <row r="1257" spans="1:4" x14ac:dyDescent="0.2">
      <c r="A1257" s="349">
        <v>15.06</v>
      </c>
      <c r="B1257" s="349">
        <v>189111.45</v>
      </c>
    </row>
    <row r="1258" spans="1:4" x14ac:dyDescent="0.2">
      <c r="A1258" s="349">
        <v>15.07</v>
      </c>
      <c r="B1258" s="349">
        <v>189222.91</v>
      </c>
    </row>
    <row r="1259" spans="1:4" x14ac:dyDescent="0.2">
      <c r="A1259" s="349">
        <v>15.08</v>
      </c>
      <c r="B1259" s="349">
        <v>189334.37</v>
      </c>
    </row>
    <row r="1260" spans="1:4" x14ac:dyDescent="0.2">
      <c r="A1260" s="349">
        <v>15.09</v>
      </c>
      <c r="B1260" s="349">
        <v>189445.83</v>
      </c>
    </row>
    <row r="1261" spans="1:4" x14ac:dyDescent="0.2">
      <c r="A1261" s="349">
        <v>15.1</v>
      </c>
      <c r="B1261" s="349">
        <v>189557.3</v>
      </c>
    </row>
    <row r="1262" spans="1:4" x14ac:dyDescent="0.2">
      <c r="A1262" s="349">
        <v>15.11</v>
      </c>
      <c r="B1262" s="349">
        <v>189668.76</v>
      </c>
    </row>
    <row r="1263" spans="1:4" x14ac:dyDescent="0.2">
      <c r="A1263" s="349">
        <v>15.12</v>
      </c>
      <c r="B1263" s="349">
        <v>189780.23</v>
      </c>
    </row>
    <row r="1264" spans="1:4" x14ac:dyDescent="0.2">
      <c r="A1264" s="349">
        <v>15.13</v>
      </c>
      <c r="B1264" s="349">
        <v>189891.7</v>
      </c>
    </row>
    <row r="1265" spans="1:2" x14ac:dyDescent="0.2">
      <c r="A1265" s="349">
        <v>15.14</v>
      </c>
      <c r="B1265" s="349">
        <v>190003.17</v>
      </c>
    </row>
    <row r="1266" spans="1:2" x14ac:dyDescent="0.2">
      <c r="A1266" s="349">
        <v>15.15</v>
      </c>
      <c r="B1266" s="349">
        <v>190114.65</v>
      </c>
    </row>
    <row r="1267" spans="1:2" x14ac:dyDescent="0.2">
      <c r="A1267" s="349">
        <v>15.16</v>
      </c>
      <c r="B1267" s="349">
        <v>190226.12</v>
      </c>
    </row>
    <row r="1268" spans="1:2" x14ac:dyDescent="0.2">
      <c r="A1268" s="349">
        <v>15.17</v>
      </c>
      <c r="B1268" s="349">
        <v>190337.6</v>
      </c>
    </row>
    <row r="1269" spans="1:2" x14ac:dyDescent="0.2">
      <c r="A1269" s="349">
        <v>15.18</v>
      </c>
      <c r="B1269" s="349">
        <v>190449.08</v>
      </c>
    </row>
    <row r="1270" spans="1:2" x14ac:dyDescent="0.2">
      <c r="A1270" s="349">
        <v>15.19</v>
      </c>
      <c r="B1270" s="349">
        <v>190560.57</v>
      </c>
    </row>
    <row r="1271" spans="1:2" x14ac:dyDescent="0.2">
      <c r="A1271" s="349">
        <v>15.2</v>
      </c>
      <c r="B1271" s="349">
        <v>190672.05</v>
      </c>
    </row>
    <row r="1272" spans="1:2" x14ac:dyDescent="0.2">
      <c r="A1272" s="349">
        <v>15.21</v>
      </c>
      <c r="B1272" s="349">
        <v>190783.54</v>
      </c>
    </row>
    <row r="1273" spans="1:2" x14ac:dyDescent="0.2">
      <c r="A1273" s="349">
        <v>15.22</v>
      </c>
      <c r="B1273" s="349">
        <v>190895.03</v>
      </c>
    </row>
    <row r="1274" spans="1:2" x14ac:dyDescent="0.2">
      <c r="A1274" s="349">
        <v>15.23</v>
      </c>
      <c r="B1274" s="349">
        <v>191006.52</v>
      </c>
    </row>
    <row r="1275" spans="1:2" x14ac:dyDescent="0.2">
      <c r="A1275" s="349">
        <v>15.24</v>
      </c>
      <c r="B1275" s="349">
        <v>191118.02</v>
      </c>
    </row>
    <row r="1276" spans="1:2" x14ac:dyDescent="0.2">
      <c r="A1276" s="349">
        <v>15.25</v>
      </c>
      <c r="B1276" s="349">
        <v>191229.51</v>
      </c>
    </row>
    <row r="1277" spans="1:2" x14ac:dyDescent="0.2">
      <c r="A1277" s="349">
        <v>15.26</v>
      </c>
      <c r="B1277" s="349">
        <v>191341.01</v>
      </c>
    </row>
    <row r="1278" spans="1:2" x14ac:dyDescent="0.2">
      <c r="A1278" s="349">
        <v>15.27</v>
      </c>
      <c r="B1278" s="349">
        <v>191452.51</v>
      </c>
    </row>
    <row r="1279" spans="1:2" x14ac:dyDescent="0.2">
      <c r="A1279" s="349">
        <v>15.28</v>
      </c>
      <c r="B1279" s="349">
        <v>191564.02</v>
      </c>
    </row>
    <row r="1280" spans="1:2" x14ac:dyDescent="0.2">
      <c r="A1280" s="349">
        <v>15.29</v>
      </c>
      <c r="B1280" s="349">
        <v>191675.51999999999</v>
      </c>
    </row>
    <row r="1281" spans="1:2" x14ac:dyDescent="0.2">
      <c r="A1281" s="349">
        <v>15.3</v>
      </c>
      <c r="B1281" s="349">
        <v>191787.03</v>
      </c>
    </row>
    <row r="1282" spans="1:2" x14ac:dyDescent="0.2">
      <c r="A1282" s="349">
        <v>15.31</v>
      </c>
      <c r="B1282" s="349">
        <v>191898.54</v>
      </c>
    </row>
    <row r="1283" spans="1:2" x14ac:dyDescent="0.2">
      <c r="A1283" s="349">
        <v>15.32</v>
      </c>
      <c r="B1283" s="349">
        <v>192010.05</v>
      </c>
    </row>
    <row r="1284" spans="1:2" x14ac:dyDescent="0.2">
      <c r="A1284" s="349">
        <v>15.33</v>
      </c>
      <c r="B1284" s="349">
        <v>192121.57</v>
      </c>
    </row>
    <row r="1285" spans="1:2" x14ac:dyDescent="0.2">
      <c r="A1285" s="349">
        <v>15.34</v>
      </c>
      <c r="B1285" s="349">
        <v>192233.08</v>
      </c>
    </row>
    <row r="1286" spans="1:2" x14ac:dyDescent="0.2">
      <c r="A1286" s="349">
        <v>15.35</v>
      </c>
      <c r="B1286" s="349">
        <v>192344.6</v>
      </c>
    </row>
    <row r="1287" spans="1:2" x14ac:dyDescent="0.2">
      <c r="A1287" s="349">
        <v>15.36</v>
      </c>
      <c r="B1287" s="349">
        <v>192456.12</v>
      </c>
    </row>
    <row r="1288" spans="1:2" x14ac:dyDescent="0.2">
      <c r="A1288" s="349">
        <v>15.37</v>
      </c>
      <c r="B1288" s="349">
        <v>192567.65</v>
      </c>
    </row>
    <row r="1289" spans="1:2" x14ac:dyDescent="0.2">
      <c r="A1289" s="349">
        <v>15.38</v>
      </c>
      <c r="B1289" s="349">
        <v>192679.17</v>
      </c>
    </row>
    <row r="1290" spans="1:2" x14ac:dyDescent="0.2">
      <c r="A1290" s="349">
        <v>15.39</v>
      </c>
      <c r="B1290" s="349">
        <v>192790.7</v>
      </c>
    </row>
    <row r="1291" spans="1:2" x14ac:dyDescent="0.2">
      <c r="A1291" s="349">
        <v>15.4</v>
      </c>
      <c r="B1291" s="349">
        <v>192902.23</v>
      </c>
    </row>
    <row r="1292" spans="1:2" x14ac:dyDescent="0.2">
      <c r="A1292" s="349">
        <v>15.41</v>
      </c>
      <c r="B1292" s="349">
        <v>193013.76000000001</v>
      </c>
    </row>
    <row r="1293" spans="1:2" x14ac:dyDescent="0.2">
      <c r="A1293" s="349">
        <v>15.42</v>
      </c>
      <c r="B1293" s="349">
        <v>193125.29</v>
      </c>
    </row>
    <row r="1294" spans="1:2" x14ac:dyDescent="0.2">
      <c r="A1294" s="349">
        <v>15.43</v>
      </c>
      <c r="B1294" s="349">
        <v>193236.83</v>
      </c>
    </row>
    <row r="1295" spans="1:2" x14ac:dyDescent="0.2">
      <c r="A1295" s="349">
        <v>15.44</v>
      </c>
      <c r="B1295" s="349">
        <v>193348.37</v>
      </c>
    </row>
    <row r="1296" spans="1:2" x14ac:dyDescent="0.2">
      <c r="A1296" s="349">
        <v>15.45</v>
      </c>
      <c r="B1296" s="349">
        <v>193459.91</v>
      </c>
    </row>
    <row r="1297" spans="1:2" x14ac:dyDescent="0.2">
      <c r="A1297" s="349">
        <v>15.46</v>
      </c>
      <c r="B1297" s="349">
        <v>193571.45</v>
      </c>
    </row>
    <row r="1298" spans="1:2" x14ac:dyDescent="0.2">
      <c r="A1298" s="349">
        <v>15.47</v>
      </c>
      <c r="B1298" s="349">
        <v>193682.99</v>
      </c>
    </row>
    <row r="1299" spans="1:2" x14ac:dyDescent="0.2">
      <c r="A1299" s="349">
        <v>15.48</v>
      </c>
      <c r="B1299" s="349">
        <v>193794.54</v>
      </c>
    </row>
    <row r="1300" spans="1:2" x14ac:dyDescent="0.2">
      <c r="A1300" s="349">
        <v>15.49</v>
      </c>
      <c r="B1300" s="349">
        <v>193906.09</v>
      </c>
    </row>
    <row r="1301" spans="1:2" x14ac:dyDescent="0.2">
      <c r="A1301" s="349">
        <v>15.5</v>
      </c>
      <c r="B1301" s="349">
        <v>194017.64</v>
      </c>
    </row>
    <row r="1302" spans="1:2" x14ac:dyDescent="0.2">
      <c r="A1302" s="349">
        <v>15.51</v>
      </c>
      <c r="B1302" s="349">
        <v>194129.19</v>
      </c>
    </row>
    <row r="1303" spans="1:2" x14ac:dyDescent="0.2">
      <c r="A1303" s="349">
        <v>15.52</v>
      </c>
      <c r="B1303" s="349">
        <v>194240.75</v>
      </c>
    </row>
    <row r="1304" spans="1:2" x14ac:dyDescent="0.2">
      <c r="A1304" s="349">
        <v>15.53</v>
      </c>
      <c r="B1304" s="349">
        <v>194352.31</v>
      </c>
    </row>
    <row r="1305" spans="1:2" x14ac:dyDescent="0.2">
      <c r="A1305" s="349">
        <v>15.54</v>
      </c>
      <c r="B1305" s="349">
        <v>194463.87</v>
      </c>
    </row>
    <row r="1306" spans="1:2" x14ac:dyDescent="0.2">
      <c r="A1306" s="349">
        <v>15.55</v>
      </c>
      <c r="B1306" s="349">
        <v>194575.43</v>
      </c>
    </row>
    <row r="1307" spans="1:2" x14ac:dyDescent="0.2">
      <c r="A1307" s="349">
        <v>15.56</v>
      </c>
      <c r="B1307" s="349">
        <v>194686.99</v>
      </c>
    </row>
    <row r="1308" spans="1:2" x14ac:dyDescent="0.2">
      <c r="A1308" s="349">
        <v>15.57</v>
      </c>
      <c r="B1308" s="349">
        <v>194798.56</v>
      </c>
    </row>
    <row r="1309" spans="1:2" x14ac:dyDescent="0.2">
      <c r="A1309" s="349">
        <v>15.58</v>
      </c>
      <c r="B1309" s="349">
        <v>194910.13</v>
      </c>
    </row>
    <row r="1310" spans="1:2" x14ac:dyDescent="0.2">
      <c r="A1310" s="349">
        <v>15.59</v>
      </c>
      <c r="B1310" s="349">
        <v>195021.7</v>
      </c>
    </row>
    <row r="1311" spans="1:2" x14ac:dyDescent="0.2">
      <c r="A1311" s="349">
        <v>15.6</v>
      </c>
      <c r="B1311" s="349">
        <v>195133.27</v>
      </c>
    </row>
    <row r="1312" spans="1:2" x14ac:dyDescent="0.2">
      <c r="A1312" s="349">
        <v>15.61</v>
      </c>
      <c r="B1312" s="349">
        <v>195244.85</v>
      </c>
    </row>
    <row r="1313" spans="1:2" x14ac:dyDescent="0.2">
      <c r="A1313" s="349">
        <v>15.62</v>
      </c>
      <c r="B1313" s="349">
        <v>195356.42</v>
      </c>
    </row>
    <row r="1314" spans="1:2" x14ac:dyDescent="0.2">
      <c r="A1314" s="349">
        <v>15.63</v>
      </c>
      <c r="B1314" s="349">
        <v>195468</v>
      </c>
    </row>
    <row r="1315" spans="1:2" x14ac:dyDescent="0.2">
      <c r="A1315" s="349">
        <v>15.64</v>
      </c>
      <c r="B1315" s="349">
        <v>195579.58</v>
      </c>
    </row>
    <row r="1316" spans="1:2" x14ac:dyDescent="0.2">
      <c r="A1316" s="349">
        <v>15.65</v>
      </c>
      <c r="B1316" s="349">
        <v>195691.17</v>
      </c>
    </row>
    <row r="1317" spans="1:2" x14ac:dyDescent="0.2">
      <c r="A1317" s="349">
        <v>15.66</v>
      </c>
      <c r="B1317" s="349">
        <v>195802.75</v>
      </c>
    </row>
    <row r="1318" spans="1:2" x14ac:dyDescent="0.2">
      <c r="A1318" s="349">
        <v>15.67</v>
      </c>
      <c r="B1318" s="349">
        <v>195914.34</v>
      </c>
    </row>
    <row r="1319" spans="1:2" x14ac:dyDescent="0.2">
      <c r="A1319" s="349">
        <v>15.68</v>
      </c>
      <c r="B1319" s="349">
        <v>196025.93</v>
      </c>
    </row>
    <row r="1320" spans="1:2" x14ac:dyDescent="0.2">
      <c r="A1320" s="349">
        <v>15.69</v>
      </c>
      <c r="B1320" s="349">
        <v>196137.52</v>
      </c>
    </row>
    <row r="1321" spans="1:2" x14ac:dyDescent="0.2">
      <c r="A1321" s="349">
        <v>15.7</v>
      </c>
      <c r="B1321" s="349">
        <v>196249.12</v>
      </c>
    </row>
    <row r="1322" spans="1:2" x14ac:dyDescent="0.2">
      <c r="A1322" s="349">
        <v>15.71</v>
      </c>
      <c r="B1322" s="349">
        <v>196360.71</v>
      </c>
    </row>
    <row r="1323" spans="1:2" x14ac:dyDescent="0.2">
      <c r="A1323" s="349">
        <v>15.72</v>
      </c>
      <c r="B1323" s="349">
        <v>196472.31</v>
      </c>
    </row>
    <row r="1324" spans="1:2" x14ac:dyDescent="0.2">
      <c r="A1324" s="349">
        <v>15.73</v>
      </c>
      <c r="B1324" s="349">
        <v>196583.91</v>
      </c>
    </row>
    <row r="1325" spans="1:2" x14ac:dyDescent="0.2">
      <c r="A1325" s="349">
        <v>15.74</v>
      </c>
      <c r="B1325" s="349">
        <v>196695.52</v>
      </c>
    </row>
    <row r="1326" spans="1:2" x14ac:dyDescent="0.2">
      <c r="A1326" s="349">
        <v>15.75</v>
      </c>
      <c r="B1326" s="349">
        <v>196807.12</v>
      </c>
    </row>
    <row r="1327" spans="1:2" x14ac:dyDescent="0.2">
      <c r="A1327" s="349">
        <v>15.76</v>
      </c>
      <c r="B1327" s="349">
        <v>196918.73</v>
      </c>
    </row>
    <row r="1328" spans="1:2" x14ac:dyDescent="0.2">
      <c r="A1328" s="349">
        <v>15.77</v>
      </c>
      <c r="B1328" s="349">
        <v>197030.34</v>
      </c>
    </row>
    <row r="1329" spans="1:2" x14ac:dyDescent="0.2">
      <c r="A1329" s="349">
        <v>15.78</v>
      </c>
      <c r="B1329" s="349">
        <v>197141.95</v>
      </c>
    </row>
    <row r="1330" spans="1:2" x14ac:dyDescent="0.2">
      <c r="A1330" s="349">
        <v>15.79</v>
      </c>
      <c r="B1330" s="349">
        <v>197253.56</v>
      </c>
    </row>
    <row r="1331" spans="1:2" x14ac:dyDescent="0.2">
      <c r="A1331" s="349">
        <v>15.8</v>
      </c>
      <c r="B1331" s="349">
        <v>197365.18</v>
      </c>
    </row>
    <row r="1332" spans="1:2" x14ac:dyDescent="0.2">
      <c r="A1332" s="349">
        <v>15.81</v>
      </c>
      <c r="B1332" s="349">
        <v>197476.8</v>
      </c>
    </row>
    <row r="1333" spans="1:2" x14ac:dyDescent="0.2">
      <c r="A1333" s="349">
        <v>15.82</v>
      </c>
      <c r="B1333" s="349">
        <v>197588.42</v>
      </c>
    </row>
    <row r="1334" spans="1:2" x14ac:dyDescent="0.2">
      <c r="A1334" s="349">
        <v>15.83</v>
      </c>
      <c r="B1334" s="349">
        <v>197700.04</v>
      </c>
    </row>
    <row r="1335" spans="1:2" x14ac:dyDescent="0.2">
      <c r="A1335" s="349">
        <v>15.84</v>
      </c>
      <c r="B1335" s="349">
        <v>197811.66</v>
      </c>
    </row>
    <row r="1336" spans="1:2" x14ac:dyDescent="0.2">
      <c r="A1336" s="349">
        <v>15.85</v>
      </c>
      <c r="B1336" s="349">
        <v>197923.29</v>
      </c>
    </row>
    <row r="1337" spans="1:2" x14ac:dyDescent="0.2">
      <c r="A1337" s="349">
        <v>15.86</v>
      </c>
      <c r="B1337" s="349">
        <v>198034.92</v>
      </c>
    </row>
    <row r="1338" spans="1:2" x14ac:dyDescent="0.2">
      <c r="A1338" s="349">
        <v>15.87</v>
      </c>
      <c r="B1338" s="349">
        <v>198146.55</v>
      </c>
    </row>
    <row r="1339" spans="1:2" x14ac:dyDescent="0.2">
      <c r="A1339" s="349">
        <v>15.88</v>
      </c>
      <c r="B1339" s="349">
        <v>198258.18</v>
      </c>
    </row>
    <row r="1340" spans="1:2" x14ac:dyDescent="0.2">
      <c r="A1340" s="349">
        <v>15.89</v>
      </c>
      <c r="B1340" s="349">
        <v>198369.81</v>
      </c>
    </row>
    <row r="1341" spans="1:2" x14ac:dyDescent="0.2">
      <c r="A1341" s="349">
        <v>15.9</v>
      </c>
      <c r="B1341" s="349">
        <v>198481.45</v>
      </c>
    </row>
    <row r="1342" spans="1:2" x14ac:dyDescent="0.2">
      <c r="A1342" s="349">
        <v>15.91</v>
      </c>
      <c r="B1342" s="349">
        <v>198593.09</v>
      </c>
    </row>
    <row r="1343" spans="1:2" x14ac:dyDescent="0.2">
      <c r="A1343" s="349">
        <v>15.92</v>
      </c>
      <c r="B1343" s="349">
        <v>198704.73</v>
      </c>
    </row>
    <row r="1344" spans="1:2" x14ac:dyDescent="0.2">
      <c r="A1344" s="349">
        <v>15.93</v>
      </c>
      <c r="B1344" s="349">
        <v>198816.37</v>
      </c>
    </row>
    <row r="1345" spans="1:2" x14ac:dyDescent="0.2">
      <c r="A1345" s="349">
        <v>15.94</v>
      </c>
      <c r="B1345" s="349">
        <v>198928.02</v>
      </c>
    </row>
    <row r="1346" spans="1:2" x14ac:dyDescent="0.2">
      <c r="A1346" s="349">
        <v>15.95</v>
      </c>
      <c r="B1346" s="349">
        <v>199039.67</v>
      </c>
    </row>
    <row r="1347" spans="1:2" x14ac:dyDescent="0.2">
      <c r="A1347" s="349">
        <v>15.96</v>
      </c>
      <c r="B1347" s="349">
        <v>199151.32</v>
      </c>
    </row>
    <row r="1348" spans="1:2" x14ac:dyDescent="0.2">
      <c r="A1348" s="349">
        <v>15.97</v>
      </c>
      <c r="B1348" s="349">
        <v>199262.97</v>
      </c>
    </row>
    <row r="1349" spans="1:2" x14ac:dyDescent="0.2">
      <c r="A1349" s="349">
        <v>15.98</v>
      </c>
      <c r="B1349" s="349">
        <v>199374.62</v>
      </c>
    </row>
    <row r="1350" spans="1:2" x14ac:dyDescent="0.2">
      <c r="A1350" s="349">
        <v>15.99</v>
      </c>
      <c r="B1350" s="349">
        <v>199486.28</v>
      </c>
    </row>
    <row r="1351" spans="1:2" x14ac:dyDescent="0.2">
      <c r="A1351" s="349">
        <v>16</v>
      </c>
      <c r="B1351" s="349">
        <v>199597.94</v>
      </c>
    </row>
    <row r="1352" spans="1:2" x14ac:dyDescent="0.2">
      <c r="A1352" s="349">
        <v>16.010000000000002</v>
      </c>
      <c r="B1352" s="349">
        <v>199709.6</v>
      </c>
    </row>
    <row r="1353" spans="1:2" x14ac:dyDescent="0.2">
      <c r="A1353" s="349">
        <v>16.02</v>
      </c>
      <c r="B1353" s="349">
        <v>199821.26</v>
      </c>
    </row>
    <row r="1354" spans="1:2" x14ac:dyDescent="0.2">
      <c r="A1354" s="349">
        <v>16.03</v>
      </c>
      <c r="B1354" s="349">
        <v>199932.92</v>
      </c>
    </row>
    <row r="1355" spans="1:2" x14ac:dyDescent="0.2">
      <c r="A1355" s="349">
        <v>16.04</v>
      </c>
      <c r="B1355" s="349">
        <v>200044.59</v>
      </c>
    </row>
    <row r="1356" spans="1:2" x14ac:dyDescent="0.2">
      <c r="A1356" s="349">
        <v>16.05</v>
      </c>
      <c r="B1356" s="349">
        <v>200156.26</v>
      </c>
    </row>
    <row r="1357" spans="1:2" x14ac:dyDescent="0.2">
      <c r="A1357" s="349">
        <v>16.059999999999999</v>
      </c>
      <c r="B1357" s="349">
        <v>200267.93</v>
      </c>
    </row>
    <row r="1358" spans="1:2" x14ac:dyDescent="0.2">
      <c r="A1358" s="349">
        <v>16.07</v>
      </c>
      <c r="B1358" s="349">
        <v>200379.6</v>
      </c>
    </row>
    <row r="1359" spans="1:2" x14ac:dyDescent="0.2">
      <c r="A1359" s="349">
        <v>16.079999999999998</v>
      </c>
      <c r="B1359" s="349">
        <v>200491.28</v>
      </c>
    </row>
    <row r="1360" spans="1:2" x14ac:dyDescent="0.2">
      <c r="A1360" s="349">
        <v>16.09</v>
      </c>
      <c r="B1360" s="349">
        <v>200602.95</v>
      </c>
    </row>
    <row r="1361" spans="1:2" x14ac:dyDescent="0.2">
      <c r="A1361" s="349">
        <v>16.100000000000001</v>
      </c>
      <c r="B1361" s="349">
        <v>200714.63</v>
      </c>
    </row>
    <row r="1362" spans="1:2" x14ac:dyDescent="0.2">
      <c r="A1362" s="349">
        <v>16.11</v>
      </c>
      <c r="B1362" s="349">
        <v>200826.31</v>
      </c>
    </row>
    <row r="1363" spans="1:2" x14ac:dyDescent="0.2">
      <c r="A1363" s="349">
        <v>16.12</v>
      </c>
      <c r="B1363" s="349">
        <v>200938</v>
      </c>
    </row>
    <row r="1364" spans="1:2" x14ac:dyDescent="0.2">
      <c r="A1364" s="349">
        <v>16.13</v>
      </c>
      <c r="B1364" s="349">
        <v>201049.68</v>
      </c>
    </row>
    <row r="1365" spans="1:2" x14ac:dyDescent="0.2">
      <c r="A1365" s="349">
        <v>16.14</v>
      </c>
      <c r="B1365" s="349">
        <v>201161.37</v>
      </c>
    </row>
    <row r="1366" spans="1:2" x14ac:dyDescent="0.2">
      <c r="A1366" s="349">
        <v>16.149999999999999</v>
      </c>
      <c r="B1366" s="349">
        <v>201273.06</v>
      </c>
    </row>
    <row r="1367" spans="1:2" x14ac:dyDescent="0.2">
      <c r="A1367" s="349">
        <v>16.16</v>
      </c>
      <c r="B1367" s="349">
        <v>201384.75</v>
      </c>
    </row>
    <row r="1368" spans="1:2" x14ac:dyDescent="0.2">
      <c r="A1368" s="349">
        <v>16.170000000000002</v>
      </c>
      <c r="B1368" s="349">
        <v>201496.44</v>
      </c>
    </row>
    <row r="1369" spans="1:2" x14ac:dyDescent="0.2">
      <c r="A1369" s="349">
        <v>16.18</v>
      </c>
      <c r="B1369" s="349">
        <v>201608.14</v>
      </c>
    </row>
    <row r="1370" spans="1:2" x14ac:dyDescent="0.2">
      <c r="A1370" s="349">
        <v>16.190000000000001</v>
      </c>
      <c r="B1370" s="349">
        <v>201719.84</v>
      </c>
    </row>
    <row r="1371" spans="1:2" x14ac:dyDescent="0.2">
      <c r="A1371" s="349">
        <v>16.2</v>
      </c>
      <c r="B1371" s="349">
        <v>201831.54</v>
      </c>
    </row>
    <row r="1372" spans="1:2" x14ac:dyDescent="0.2">
      <c r="A1372" s="349">
        <v>16.21</v>
      </c>
      <c r="B1372" s="349">
        <v>201943.24</v>
      </c>
    </row>
    <row r="1373" spans="1:2" x14ac:dyDescent="0.2">
      <c r="A1373" s="349">
        <v>16.22</v>
      </c>
      <c r="B1373" s="349">
        <v>202054.94</v>
      </c>
    </row>
    <row r="1374" spans="1:2" x14ac:dyDescent="0.2">
      <c r="A1374" s="349">
        <v>16.23</v>
      </c>
      <c r="B1374" s="349">
        <v>202166.65</v>
      </c>
    </row>
    <row r="1375" spans="1:2" x14ac:dyDescent="0.2">
      <c r="A1375" s="349">
        <v>16.239999999999998</v>
      </c>
      <c r="B1375" s="349">
        <v>202278.36</v>
      </c>
    </row>
    <row r="1376" spans="1:2" x14ac:dyDescent="0.2">
      <c r="A1376" s="349">
        <v>16.25</v>
      </c>
      <c r="B1376" s="349">
        <v>202390.07</v>
      </c>
    </row>
    <row r="1377" spans="1:2" x14ac:dyDescent="0.2">
      <c r="A1377" s="349">
        <v>16.260000000000002</v>
      </c>
      <c r="B1377" s="349">
        <v>202501.78</v>
      </c>
    </row>
    <row r="1378" spans="1:2" x14ac:dyDescent="0.2">
      <c r="A1378" s="349">
        <v>16.27</v>
      </c>
      <c r="B1378" s="349">
        <v>202613.49</v>
      </c>
    </row>
    <row r="1379" spans="1:2" x14ac:dyDescent="0.2">
      <c r="A1379" s="349">
        <v>16.28</v>
      </c>
      <c r="B1379" s="349">
        <v>202725.21</v>
      </c>
    </row>
    <row r="1380" spans="1:2" x14ac:dyDescent="0.2">
      <c r="A1380" s="349">
        <v>16.29</v>
      </c>
      <c r="B1380" s="349">
        <v>202836.93</v>
      </c>
    </row>
    <row r="1381" spans="1:2" x14ac:dyDescent="0.2">
      <c r="A1381" s="349">
        <v>16.3</v>
      </c>
      <c r="B1381" s="349">
        <v>202948.65</v>
      </c>
    </row>
    <row r="1382" spans="1:2" x14ac:dyDescent="0.2">
      <c r="A1382" s="349">
        <v>16.309999999999999</v>
      </c>
      <c r="B1382" s="349">
        <v>203060.37</v>
      </c>
    </row>
    <row r="1383" spans="1:2" x14ac:dyDescent="0.2">
      <c r="A1383" s="349">
        <v>16.32</v>
      </c>
      <c r="B1383" s="349">
        <v>203172.1</v>
      </c>
    </row>
    <row r="1384" spans="1:2" x14ac:dyDescent="0.2">
      <c r="A1384" s="349">
        <v>16.329999999999998</v>
      </c>
      <c r="B1384" s="349">
        <v>203283.83</v>
      </c>
    </row>
    <row r="1385" spans="1:2" x14ac:dyDescent="0.2">
      <c r="A1385" s="349">
        <v>16.34</v>
      </c>
      <c r="B1385" s="349">
        <v>203395.55</v>
      </c>
    </row>
    <row r="1386" spans="1:2" x14ac:dyDescent="0.2">
      <c r="A1386" s="349">
        <v>16.350000000000001</v>
      </c>
      <c r="B1386" s="349">
        <v>203507.29</v>
      </c>
    </row>
    <row r="1387" spans="1:2" x14ac:dyDescent="0.2">
      <c r="A1387" s="349">
        <v>16.36</v>
      </c>
      <c r="B1387" s="349">
        <v>203619.02</v>
      </c>
    </row>
    <row r="1388" spans="1:2" x14ac:dyDescent="0.2">
      <c r="A1388" s="349">
        <v>16.37</v>
      </c>
      <c r="B1388" s="349">
        <v>203730.75</v>
      </c>
    </row>
    <row r="1389" spans="1:2" x14ac:dyDescent="0.2">
      <c r="A1389" s="349">
        <v>16.38</v>
      </c>
      <c r="B1389" s="349">
        <v>203842.49</v>
      </c>
    </row>
    <row r="1390" spans="1:2" x14ac:dyDescent="0.2">
      <c r="A1390" s="349">
        <v>16.39</v>
      </c>
      <c r="B1390" s="349">
        <v>203954.23</v>
      </c>
    </row>
    <row r="1391" spans="1:2" x14ac:dyDescent="0.2">
      <c r="A1391" s="349">
        <v>16.399999999999999</v>
      </c>
      <c r="B1391" s="349">
        <v>204065.97</v>
      </c>
    </row>
    <row r="1392" spans="1:2" x14ac:dyDescent="0.2">
      <c r="A1392" s="349">
        <v>16.41</v>
      </c>
      <c r="B1392" s="349">
        <v>204177.72</v>
      </c>
    </row>
    <row r="1393" spans="1:2" x14ac:dyDescent="0.2">
      <c r="A1393" s="349">
        <v>16.420000000000002</v>
      </c>
      <c r="B1393" s="349">
        <v>204289.46</v>
      </c>
    </row>
    <row r="1394" spans="1:2" x14ac:dyDescent="0.2">
      <c r="A1394" s="349">
        <v>16.43</v>
      </c>
      <c r="B1394" s="349">
        <v>204401.21</v>
      </c>
    </row>
    <row r="1395" spans="1:2" x14ac:dyDescent="0.2">
      <c r="A1395" s="349">
        <v>16.440000000000001</v>
      </c>
      <c r="B1395" s="349">
        <v>204512.96</v>
      </c>
    </row>
    <row r="1396" spans="1:2" x14ac:dyDescent="0.2">
      <c r="A1396" s="349">
        <v>16.45</v>
      </c>
      <c r="B1396" s="349">
        <v>204624.71</v>
      </c>
    </row>
    <row r="1397" spans="1:2" x14ac:dyDescent="0.2">
      <c r="A1397" s="349">
        <v>16.46</v>
      </c>
      <c r="B1397" s="349">
        <v>204736.46</v>
      </c>
    </row>
    <row r="1398" spans="1:2" x14ac:dyDescent="0.2">
      <c r="A1398" s="349">
        <v>16.47</v>
      </c>
      <c r="B1398" s="349">
        <v>204848.22</v>
      </c>
    </row>
    <row r="1399" spans="1:2" x14ac:dyDescent="0.2">
      <c r="A1399" s="349">
        <v>16.48</v>
      </c>
      <c r="B1399" s="349">
        <v>204959.98</v>
      </c>
    </row>
    <row r="1400" spans="1:2" x14ac:dyDescent="0.2">
      <c r="A1400" s="349">
        <v>16.489999999999998</v>
      </c>
      <c r="B1400" s="349">
        <v>205071.74</v>
      </c>
    </row>
    <row r="1401" spans="1:2" x14ac:dyDescent="0.2">
      <c r="A1401" s="349">
        <v>16.5</v>
      </c>
      <c r="B1401" s="349">
        <v>205183.5</v>
      </c>
    </row>
    <row r="1402" spans="1:2" x14ac:dyDescent="0.2">
      <c r="A1402" s="349">
        <v>16.510000000000002</v>
      </c>
      <c r="B1402" s="349">
        <v>205295.26</v>
      </c>
    </row>
    <row r="1403" spans="1:2" x14ac:dyDescent="0.2">
      <c r="A1403" s="349">
        <v>16.52</v>
      </c>
      <c r="B1403" s="349">
        <v>205407.03</v>
      </c>
    </row>
    <row r="1404" spans="1:2" x14ac:dyDescent="0.2">
      <c r="A1404" s="349">
        <v>16.53</v>
      </c>
      <c r="B1404" s="349">
        <v>205518.8</v>
      </c>
    </row>
    <row r="1405" spans="1:2" x14ac:dyDescent="0.2">
      <c r="A1405" s="349">
        <v>16.54</v>
      </c>
      <c r="B1405" s="349">
        <v>205630.57</v>
      </c>
    </row>
    <row r="1406" spans="1:2" x14ac:dyDescent="0.2">
      <c r="A1406" s="349">
        <v>16.55</v>
      </c>
      <c r="B1406" s="349">
        <v>205742.34</v>
      </c>
    </row>
    <row r="1407" spans="1:2" x14ac:dyDescent="0.2">
      <c r="A1407" s="349">
        <v>16.559999999999999</v>
      </c>
      <c r="B1407" s="349">
        <v>205854.12</v>
      </c>
    </row>
    <row r="1408" spans="1:2" x14ac:dyDescent="0.2">
      <c r="A1408" s="349">
        <v>16.57</v>
      </c>
      <c r="B1408" s="349">
        <v>205965.89</v>
      </c>
    </row>
    <row r="1409" spans="1:2" x14ac:dyDescent="0.2">
      <c r="A1409" s="349">
        <v>16.579999999999998</v>
      </c>
      <c r="B1409" s="349">
        <v>206077.67</v>
      </c>
    </row>
    <row r="1410" spans="1:2" x14ac:dyDescent="0.2">
      <c r="A1410" s="349">
        <v>16.59</v>
      </c>
      <c r="B1410" s="349">
        <v>206189.45</v>
      </c>
    </row>
    <row r="1411" spans="1:2" x14ac:dyDescent="0.2">
      <c r="A1411" s="349">
        <v>16.600000000000001</v>
      </c>
      <c r="B1411" s="349">
        <v>206301.23</v>
      </c>
    </row>
    <row r="1412" spans="1:2" x14ac:dyDescent="0.2">
      <c r="A1412" s="349">
        <v>16.61</v>
      </c>
      <c r="B1412" s="349">
        <v>206413.02</v>
      </c>
    </row>
    <row r="1413" spans="1:2" x14ac:dyDescent="0.2">
      <c r="A1413" s="349">
        <v>16.62</v>
      </c>
      <c r="B1413" s="349">
        <v>206524.81</v>
      </c>
    </row>
    <row r="1414" spans="1:2" x14ac:dyDescent="0.2">
      <c r="A1414" s="349">
        <v>16.63</v>
      </c>
      <c r="B1414" s="349">
        <v>206636.59</v>
      </c>
    </row>
    <row r="1415" spans="1:2" x14ac:dyDescent="0.2">
      <c r="A1415" s="349">
        <v>16.64</v>
      </c>
      <c r="B1415" s="349">
        <v>206748.38</v>
      </c>
    </row>
    <row r="1416" spans="1:2" x14ac:dyDescent="0.2">
      <c r="A1416" s="349">
        <v>16.649999999999999</v>
      </c>
      <c r="B1416" s="349">
        <v>206860.18</v>
      </c>
    </row>
    <row r="1417" spans="1:2" x14ac:dyDescent="0.2">
      <c r="A1417" s="349">
        <v>16.66</v>
      </c>
      <c r="B1417" s="349">
        <v>206971.97</v>
      </c>
    </row>
    <row r="1418" spans="1:2" x14ac:dyDescent="0.2">
      <c r="A1418" s="349">
        <v>16.670000000000002</v>
      </c>
      <c r="B1418" s="349">
        <v>207083.77</v>
      </c>
    </row>
    <row r="1419" spans="1:2" x14ac:dyDescent="0.2">
      <c r="A1419" s="349">
        <v>16.68</v>
      </c>
      <c r="B1419" s="349">
        <v>207195.57</v>
      </c>
    </row>
    <row r="1420" spans="1:2" x14ac:dyDescent="0.2">
      <c r="A1420" s="349">
        <v>16.690000000000001</v>
      </c>
      <c r="B1420" s="349">
        <v>207307.37</v>
      </c>
    </row>
    <row r="1421" spans="1:2" x14ac:dyDescent="0.2">
      <c r="A1421" s="349">
        <v>16.7</v>
      </c>
      <c r="B1421" s="349">
        <v>207419.17</v>
      </c>
    </row>
    <row r="1422" spans="1:2" x14ac:dyDescent="0.2">
      <c r="A1422" s="349">
        <v>16.71</v>
      </c>
      <c r="B1422" s="349">
        <v>207530.98</v>
      </c>
    </row>
    <row r="1423" spans="1:2" x14ac:dyDescent="0.2">
      <c r="A1423" s="349">
        <v>16.72</v>
      </c>
      <c r="B1423" s="349">
        <v>207642.78</v>
      </c>
    </row>
    <row r="1424" spans="1:2" x14ac:dyDescent="0.2">
      <c r="A1424" s="349">
        <v>16.73</v>
      </c>
      <c r="B1424" s="349">
        <v>207754.59</v>
      </c>
    </row>
    <row r="1425" spans="1:2" x14ac:dyDescent="0.2">
      <c r="A1425" s="349">
        <v>16.739999999999998</v>
      </c>
      <c r="B1425" s="349">
        <v>207866.4</v>
      </c>
    </row>
    <row r="1426" spans="1:2" x14ac:dyDescent="0.2">
      <c r="A1426" s="349">
        <v>16.75</v>
      </c>
      <c r="B1426" s="349">
        <v>207978.22</v>
      </c>
    </row>
    <row r="1427" spans="1:2" x14ac:dyDescent="0.2">
      <c r="A1427" s="349">
        <v>16.760000000000002</v>
      </c>
      <c r="B1427" s="349">
        <v>208090.03</v>
      </c>
    </row>
    <row r="1428" spans="1:2" x14ac:dyDescent="0.2">
      <c r="A1428" s="349">
        <v>16.77</v>
      </c>
      <c r="B1428" s="349">
        <v>208201.85</v>
      </c>
    </row>
    <row r="1429" spans="1:2" x14ac:dyDescent="0.2">
      <c r="A1429" s="349">
        <v>16.78</v>
      </c>
      <c r="B1429" s="349">
        <v>208313.67</v>
      </c>
    </row>
    <row r="1430" spans="1:2" x14ac:dyDescent="0.2">
      <c r="A1430" s="349">
        <v>16.79</v>
      </c>
      <c r="B1430" s="349">
        <v>208425.49</v>
      </c>
    </row>
    <row r="1431" spans="1:2" x14ac:dyDescent="0.2">
      <c r="A1431" s="349">
        <v>16.8</v>
      </c>
      <c r="B1431" s="349">
        <v>208537.31</v>
      </c>
    </row>
    <row r="1432" spans="1:2" x14ac:dyDescent="0.2">
      <c r="A1432" s="349">
        <v>16.809999999999999</v>
      </c>
      <c r="B1432" s="349">
        <v>208649.14</v>
      </c>
    </row>
    <row r="1433" spans="1:2" x14ac:dyDescent="0.2">
      <c r="A1433" s="349">
        <v>16.82</v>
      </c>
      <c r="B1433" s="349">
        <v>208760.97</v>
      </c>
    </row>
    <row r="1434" spans="1:2" x14ac:dyDescent="0.2">
      <c r="A1434" s="349">
        <v>16.829999999999998</v>
      </c>
      <c r="B1434" s="349">
        <v>208872.79</v>
      </c>
    </row>
    <row r="1435" spans="1:2" x14ac:dyDescent="0.2">
      <c r="A1435" s="349">
        <v>16.84</v>
      </c>
      <c r="B1435" s="349">
        <v>208984.63</v>
      </c>
    </row>
    <row r="1436" spans="1:2" x14ac:dyDescent="0.2">
      <c r="A1436" s="349">
        <v>16.850000000000001</v>
      </c>
      <c r="B1436" s="349">
        <v>209096.46</v>
      </c>
    </row>
    <row r="1437" spans="1:2" x14ac:dyDescent="0.2">
      <c r="A1437" s="349">
        <v>16.86</v>
      </c>
      <c r="B1437" s="349">
        <v>209208.3</v>
      </c>
    </row>
    <row r="1438" spans="1:2" x14ac:dyDescent="0.2">
      <c r="A1438" s="349">
        <v>16.87</v>
      </c>
      <c r="B1438" s="349">
        <v>209320.13</v>
      </c>
    </row>
    <row r="1439" spans="1:2" x14ac:dyDescent="0.2">
      <c r="A1439" s="349">
        <v>16.88</v>
      </c>
      <c r="B1439" s="349">
        <v>209431.97</v>
      </c>
    </row>
    <row r="1440" spans="1:2" x14ac:dyDescent="0.2">
      <c r="A1440" s="349">
        <v>16.89</v>
      </c>
      <c r="B1440" s="349">
        <v>209543.81</v>
      </c>
    </row>
    <row r="1441" spans="1:2" x14ac:dyDescent="0.2">
      <c r="A1441" s="349">
        <v>16.899999999999999</v>
      </c>
      <c r="B1441" s="349">
        <v>209655.66</v>
      </c>
    </row>
    <row r="1442" spans="1:2" x14ac:dyDescent="0.2">
      <c r="A1442" s="349">
        <v>16.91</v>
      </c>
      <c r="B1442" s="349">
        <v>209767.5</v>
      </c>
    </row>
    <row r="1443" spans="1:2" x14ac:dyDescent="0.2">
      <c r="A1443" s="349">
        <v>16.920000000000002</v>
      </c>
      <c r="B1443" s="349">
        <v>209879.35</v>
      </c>
    </row>
    <row r="1444" spans="1:2" x14ac:dyDescent="0.2">
      <c r="A1444" s="349">
        <v>16.93</v>
      </c>
      <c r="B1444" s="349">
        <v>209991.2</v>
      </c>
    </row>
    <row r="1445" spans="1:2" x14ac:dyDescent="0.2">
      <c r="A1445" s="349">
        <v>16.940000000000001</v>
      </c>
      <c r="B1445" s="349">
        <v>210103.05</v>
      </c>
    </row>
    <row r="1446" spans="1:2" x14ac:dyDescent="0.2">
      <c r="A1446" s="349">
        <v>16.95</v>
      </c>
      <c r="B1446" s="349">
        <v>210214.9</v>
      </c>
    </row>
    <row r="1447" spans="1:2" x14ac:dyDescent="0.2">
      <c r="A1447" s="349">
        <v>16.96</v>
      </c>
      <c r="B1447" s="349">
        <v>210326.76</v>
      </c>
    </row>
    <row r="1448" spans="1:2" x14ac:dyDescent="0.2">
      <c r="A1448" s="349">
        <v>16.97</v>
      </c>
      <c r="B1448" s="349">
        <v>210438.62</v>
      </c>
    </row>
    <row r="1449" spans="1:2" x14ac:dyDescent="0.2">
      <c r="A1449" s="349">
        <v>16.98</v>
      </c>
      <c r="B1449" s="349">
        <v>210550.48</v>
      </c>
    </row>
    <row r="1450" spans="1:2" x14ac:dyDescent="0.2">
      <c r="A1450" s="349">
        <v>16.989999999999998</v>
      </c>
      <c r="B1450" s="349">
        <v>210662.34</v>
      </c>
    </row>
    <row r="1451" spans="1:2" x14ac:dyDescent="0.2">
      <c r="A1451" s="349">
        <v>17</v>
      </c>
      <c r="B1451" s="349">
        <v>210774.2</v>
      </c>
    </row>
    <row r="1452" spans="1:2" x14ac:dyDescent="0.2">
      <c r="A1452" s="349">
        <v>17.010000000000002</v>
      </c>
      <c r="B1452" s="349">
        <v>210886.07</v>
      </c>
    </row>
    <row r="1453" spans="1:2" x14ac:dyDescent="0.2">
      <c r="A1453" s="349">
        <v>17.02</v>
      </c>
      <c r="B1453" s="349">
        <v>210997.93</v>
      </c>
    </row>
    <row r="1454" spans="1:2" x14ac:dyDescent="0.2">
      <c r="A1454" s="349">
        <v>17.03</v>
      </c>
      <c r="B1454" s="349">
        <v>211109.8</v>
      </c>
    </row>
    <row r="1455" spans="1:2" x14ac:dyDescent="0.2">
      <c r="A1455" s="349">
        <v>17.04</v>
      </c>
      <c r="B1455" s="349">
        <v>211221.68</v>
      </c>
    </row>
    <row r="1456" spans="1:2" x14ac:dyDescent="0.2">
      <c r="A1456" s="349">
        <v>17.05</v>
      </c>
      <c r="B1456" s="349">
        <v>211333.55</v>
      </c>
    </row>
    <row r="1457" spans="1:2" x14ac:dyDescent="0.2">
      <c r="A1457" s="349">
        <v>17.059999999999999</v>
      </c>
      <c r="B1457" s="349">
        <v>211445.43</v>
      </c>
    </row>
    <row r="1458" spans="1:2" x14ac:dyDescent="0.2">
      <c r="A1458" s="349">
        <v>17.07</v>
      </c>
      <c r="B1458" s="349">
        <v>211557.3</v>
      </c>
    </row>
    <row r="1459" spans="1:2" x14ac:dyDescent="0.2">
      <c r="A1459" s="349">
        <v>17.079999999999998</v>
      </c>
      <c r="B1459" s="349">
        <v>211669.18</v>
      </c>
    </row>
    <row r="1460" spans="1:2" x14ac:dyDescent="0.2">
      <c r="A1460" s="349">
        <v>17.09</v>
      </c>
      <c r="B1460" s="349">
        <v>211781.06</v>
      </c>
    </row>
    <row r="1461" spans="1:2" x14ac:dyDescent="0.2">
      <c r="A1461" s="349">
        <v>17.100000000000001</v>
      </c>
      <c r="B1461" s="349">
        <v>211892.95</v>
      </c>
    </row>
    <row r="1462" spans="1:2" x14ac:dyDescent="0.2">
      <c r="A1462" s="349">
        <v>17.11</v>
      </c>
      <c r="B1462" s="349">
        <v>212004.83</v>
      </c>
    </row>
    <row r="1463" spans="1:2" x14ac:dyDescent="0.2">
      <c r="A1463" s="349">
        <v>17.12</v>
      </c>
      <c r="B1463" s="349">
        <v>212116.72</v>
      </c>
    </row>
    <row r="1464" spans="1:2" x14ac:dyDescent="0.2">
      <c r="A1464" s="349">
        <v>17.13</v>
      </c>
      <c r="B1464" s="349">
        <v>212228.61</v>
      </c>
    </row>
    <row r="1465" spans="1:2" x14ac:dyDescent="0.2">
      <c r="A1465" s="349">
        <v>17.14</v>
      </c>
      <c r="B1465" s="349">
        <v>212340.5</v>
      </c>
    </row>
    <row r="1466" spans="1:2" x14ac:dyDescent="0.2">
      <c r="A1466" s="349">
        <v>17.149999999999999</v>
      </c>
      <c r="B1466" s="349">
        <v>212452.39</v>
      </c>
    </row>
    <row r="1467" spans="1:2" x14ac:dyDescent="0.2">
      <c r="A1467" s="349">
        <v>17.16</v>
      </c>
      <c r="B1467" s="349">
        <v>212564.29</v>
      </c>
    </row>
    <row r="1468" spans="1:2" x14ac:dyDescent="0.2">
      <c r="A1468" s="349">
        <v>17.170000000000002</v>
      </c>
      <c r="B1468" s="349">
        <v>212676.19</v>
      </c>
    </row>
    <row r="1469" spans="1:2" x14ac:dyDescent="0.2">
      <c r="A1469" s="349">
        <v>17.18</v>
      </c>
      <c r="B1469" s="349">
        <v>212788.09</v>
      </c>
    </row>
    <row r="1470" spans="1:2" x14ac:dyDescent="0.2">
      <c r="A1470" s="349">
        <v>17.190000000000001</v>
      </c>
      <c r="B1470" s="349">
        <v>212899.99</v>
      </c>
    </row>
    <row r="1471" spans="1:2" x14ac:dyDescent="0.2">
      <c r="A1471" s="349">
        <v>17.2</v>
      </c>
      <c r="B1471" s="349">
        <v>213011.89</v>
      </c>
    </row>
    <row r="1472" spans="1:2" x14ac:dyDescent="0.2">
      <c r="A1472" s="349">
        <v>17.21</v>
      </c>
      <c r="B1472" s="349">
        <v>213123.8</v>
      </c>
    </row>
    <row r="1473" spans="1:2" x14ac:dyDescent="0.2">
      <c r="A1473" s="349">
        <v>17.22</v>
      </c>
      <c r="B1473" s="349">
        <v>213235.7</v>
      </c>
    </row>
    <row r="1474" spans="1:2" x14ac:dyDescent="0.2">
      <c r="A1474" s="349">
        <v>17.23</v>
      </c>
      <c r="B1474" s="349">
        <v>213347.61</v>
      </c>
    </row>
    <row r="1475" spans="1:2" x14ac:dyDescent="0.2">
      <c r="A1475" s="349">
        <v>17.239999999999998</v>
      </c>
      <c r="B1475" s="349">
        <v>213459.53</v>
      </c>
    </row>
    <row r="1476" spans="1:2" x14ac:dyDescent="0.2">
      <c r="A1476" s="349">
        <v>17.25</v>
      </c>
      <c r="B1476" s="349">
        <v>213571.44</v>
      </c>
    </row>
    <row r="1477" spans="1:2" x14ac:dyDescent="0.2">
      <c r="A1477" s="349">
        <v>17.260000000000002</v>
      </c>
      <c r="B1477" s="349">
        <v>213683.35</v>
      </c>
    </row>
    <row r="1478" spans="1:2" x14ac:dyDescent="0.2">
      <c r="A1478" s="349">
        <v>17.27</v>
      </c>
      <c r="B1478" s="349">
        <v>213795.27</v>
      </c>
    </row>
    <row r="1479" spans="1:2" x14ac:dyDescent="0.2">
      <c r="A1479" s="349">
        <v>17.28</v>
      </c>
      <c r="B1479" s="349">
        <v>213907.19</v>
      </c>
    </row>
    <row r="1480" spans="1:2" x14ac:dyDescent="0.2">
      <c r="A1480" s="349">
        <v>17.29</v>
      </c>
      <c r="B1480" s="349">
        <v>214019.11</v>
      </c>
    </row>
    <row r="1481" spans="1:2" x14ac:dyDescent="0.2">
      <c r="A1481" s="349">
        <v>17.3</v>
      </c>
      <c r="B1481" s="349">
        <v>214131.04</v>
      </c>
    </row>
    <row r="1482" spans="1:2" x14ac:dyDescent="0.2">
      <c r="A1482" s="349">
        <v>17.309999999999999</v>
      </c>
      <c r="B1482" s="349">
        <v>214242.96</v>
      </c>
    </row>
    <row r="1483" spans="1:2" x14ac:dyDescent="0.2">
      <c r="A1483" s="349">
        <v>17.32</v>
      </c>
      <c r="B1483" s="349">
        <v>214354.89</v>
      </c>
    </row>
    <row r="1484" spans="1:2" x14ac:dyDescent="0.2">
      <c r="A1484" s="349">
        <v>17.329999999999998</v>
      </c>
      <c r="B1484" s="349">
        <v>214466.82</v>
      </c>
    </row>
    <row r="1485" spans="1:2" x14ac:dyDescent="0.2">
      <c r="A1485" s="349">
        <v>17.34</v>
      </c>
      <c r="B1485" s="349">
        <v>214578.75</v>
      </c>
    </row>
    <row r="1486" spans="1:2" x14ac:dyDescent="0.2">
      <c r="A1486" s="349">
        <v>17.350000000000001</v>
      </c>
      <c r="B1486" s="349">
        <v>214690.68</v>
      </c>
    </row>
    <row r="1487" spans="1:2" x14ac:dyDescent="0.2">
      <c r="A1487" s="349">
        <v>17.36</v>
      </c>
      <c r="B1487" s="349">
        <v>214802.62</v>
      </c>
    </row>
    <row r="1488" spans="1:2" x14ac:dyDescent="0.2">
      <c r="A1488" s="349">
        <v>17.37</v>
      </c>
      <c r="B1488" s="349">
        <v>214914.55</v>
      </c>
    </row>
    <row r="1489" spans="1:2" x14ac:dyDescent="0.2">
      <c r="A1489" s="349">
        <v>17.38</v>
      </c>
      <c r="B1489" s="349">
        <v>215026.49</v>
      </c>
    </row>
    <row r="1490" spans="1:2" x14ac:dyDescent="0.2">
      <c r="A1490" s="349">
        <v>17.39</v>
      </c>
      <c r="B1490" s="349">
        <v>215138.43</v>
      </c>
    </row>
    <row r="1491" spans="1:2" x14ac:dyDescent="0.2">
      <c r="A1491" s="349">
        <v>17.399999999999999</v>
      </c>
      <c r="B1491" s="349">
        <v>215250.38</v>
      </c>
    </row>
    <row r="1492" spans="1:2" x14ac:dyDescent="0.2">
      <c r="A1492" s="349">
        <v>17.41</v>
      </c>
      <c r="B1492" s="349">
        <v>215362.32</v>
      </c>
    </row>
    <row r="1493" spans="1:2" x14ac:dyDescent="0.2">
      <c r="A1493" s="349">
        <v>17.420000000000002</v>
      </c>
      <c r="B1493" s="349">
        <v>215474.27</v>
      </c>
    </row>
    <row r="1494" spans="1:2" x14ac:dyDescent="0.2">
      <c r="A1494" s="349">
        <v>17.43</v>
      </c>
      <c r="B1494" s="349">
        <v>215586.22</v>
      </c>
    </row>
    <row r="1495" spans="1:2" x14ac:dyDescent="0.2">
      <c r="A1495" s="349">
        <v>17.440000000000001</v>
      </c>
      <c r="B1495" s="349">
        <v>215698.17</v>
      </c>
    </row>
    <row r="1496" spans="1:2" x14ac:dyDescent="0.2">
      <c r="A1496" s="349">
        <v>17.45</v>
      </c>
      <c r="B1496" s="349">
        <v>215810.12</v>
      </c>
    </row>
    <row r="1497" spans="1:2" x14ac:dyDescent="0.2">
      <c r="A1497" s="349">
        <v>17.46</v>
      </c>
      <c r="B1497" s="349">
        <v>215922.07</v>
      </c>
    </row>
    <row r="1498" spans="1:2" x14ac:dyDescent="0.2">
      <c r="A1498" s="349">
        <v>17.47</v>
      </c>
      <c r="B1498" s="349">
        <v>216034.03</v>
      </c>
    </row>
    <row r="1499" spans="1:2" x14ac:dyDescent="0.2">
      <c r="A1499" s="349">
        <v>17.48</v>
      </c>
      <c r="B1499" s="349">
        <v>216145.99</v>
      </c>
    </row>
    <row r="1500" spans="1:2" x14ac:dyDescent="0.2">
      <c r="A1500" s="349">
        <v>17.489999999999998</v>
      </c>
      <c r="B1500" s="349">
        <v>216257.95</v>
      </c>
    </row>
    <row r="1501" spans="1:2" x14ac:dyDescent="0.2">
      <c r="A1501" s="349">
        <v>17.5</v>
      </c>
      <c r="B1501" s="349">
        <v>216369.91</v>
      </c>
    </row>
    <row r="1502" spans="1:2" x14ac:dyDescent="0.2">
      <c r="A1502" s="349">
        <v>17.510000000000002</v>
      </c>
      <c r="B1502" s="349">
        <v>216481.88</v>
      </c>
    </row>
    <row r="1503" spans="1:2" x14ac:dyDescent="0.2">
      <c r="A1503" s="349">
        <v>17.52</v>
      </c>
      <c r="B1503" s="349">
        <v>216593.84</v>
      </c>
    </row>
    <row r="1504" spans="1:2" x14ac:dyDescent="0.2">
      <c r="A1504" s="349">
        <v>17.53</v>
      </c>
      <c r="B1504" s="349">
        <v>216705.81</v>
      </c>
    </row>
    <row r="1505" spans="1:2" x14ac:dyDescent="0.2">
      <c r="A1505" s="349">
        <v>17.54</v>
      </c>
      <c r="B1505" s="349">
        <v>216817.78</v>
      </c>
    </row>
    <row r="1506" spans="1:2" x14ac:dyDescent="0.2">
      <c r="A1506" s="349">
        <v>17.55</v>
      </c>
      <c r="B1506" s="349">
        <v>216929.75</v>
      </c>
    </row>
    <row r="1507" spans="1:2" x14ac:dyDescent="0.2">
      <c r="A1507" s="349">
        <v>17.559999999999999</v>
      </c>
      <c r="B1507" s="349">
        <v>217041.73</v>
      </c>
    </row>
    <row r="1508" spans="1:2" x14ac:dyDescent="0.2">
      <c r="A1508" s="349">
        <v>17.57</v>
      </c>
      <c r="B1508" s="349">
        <v>217153.71</v>
      </c>
    </row>
    <row r="1509" spans="1:2" x14ac:dyDescent="0.2">
      <c r="A1509" s="349">
        <v>17.579999999999998</v>
      </c>
      <c r="B1509" s="349">
        <v>217265.68</v>
      </c>
    </row>
    <row r="1510" spans="1:2" x14ac:dyDescent="0.2">
      <c r="A1510" s="349">
        <v>17.59</v>
      </c>
      <c r="B1510" s="349">
        <v>217377.66</v>
      </c>
    </row>
    <row r="1511" spans="1:2" x14ac:dyDescent="0.2">
      <c r="A1511" s="349">
        <v>17.600000000000001</v>
      </c>
      <c r="B1511" s="349">
        <v>217489.65</v>
      </c>
    </row>
    <row r="1512" spans="1:2" x14ac:dyDescent="0.2">
      <c r="A1512" s="349">
        <v>17.61</v>
      </c>
      <c r="B1512" s="349">
        <v>217601.63</v>
      </c>
    </row>
    <row r="1513" spans="1:2" x14ac:dyDescent="0.2">
      <c r="A1513" s="349">
        <v>17.62</v>
      </c>
      <c r="B1513" s="349">
        <v>217713.62</v>
      </c>
    </row>
    <row r="1514" spans="1:2" x14ac:dyDescent="0.2">
      <c r="A1514" s="349">
        <v>17.63</v>
      </c>
      <c r="B1514" s="349">
        <v>217825.6</v>
      </c>
    </row>
    <row r="1515" spans="1:2" x14ac:dyDescent="0.2">
      <c r="A1515" s="349">
        <v>17.64</v>
      </c>
      <c r="B1515" s="349">
        <v>217937.59</v>
      </c>
    </row>
    <row r="1516" spans="1:2" x14ac:dyDescent="0.2">
      <c r="A1516" s="349">
        <v>17.649999999999999</v>
      </c>
      <c r="B1516" s="349">
        <v>218049.58</v>
      </c>
    </row>
    <row r="1517" spans="1:2" x14ac:dyDescent="0.2">
      <c r="A1517" s="349">
        <v>17.66</v>
      </c>
      <c r="B1517" s="349">
        <v>218161.58</v>
      </c>
    </row>
    <row r="1518" spans="1:2" x14ac:dyDescent="0.2">
      <c r="A1518" s="349">
        <v>17.670000000000002</v>
      </c>
      <c r="B1518" s="349">
        <v>218273.57</v>
      </c>
    </row>
    <row r="1519" spans="1:2" x14ac:dyDescent="0.2">
      <c r="A1519" s="349">
        <v>17.68</v>
      </c>
      <c r="B1519" s="349">
        <v>218385.57</v>
      </c>
    </row>
    <row r="1520" spans="1:2" x14ac:dyDescent="0.2">
      <c r="A1520" s="349">
        <v>17.690000000000001</v>
      </c>
      <c r="B1520" s="349">
        <v>218497.57</v>
      </c>
    </row>
    <row r="1521" spans="1:2" x14ac:dyDescent="0.2">
      <c r="A1521" s="349">
        <v>17.7</v>
      </c>
      <c r="B1521" s="349">
        <v>218609.57</v>
      </c>
    </row>
    <row r="1522" spans="1:2" x14ac:dyDescent="0.2">
      <c r="A1522" s="349">
        <v>17.71</v>
      </c>
      <c r="B1522" s="349">
        <v>218721.58</v>
      </c>
    </row>
    <row r="1523" spans="1:2" x14ac:dyDescent="0.2">
      <c r="A1523" s="349">
        <v>17.72</v>
      </c>
      <c r="B1523" s="349">
        <v>218833.58</v>
      </c>
    </row>
    <row r="1524" spans="1:2" x14ac:dyDescent="0.2">
      <c r="A1524" s="349">
        <v>17.73</v>
      </c>
      <c r="B1524" s="349">
        <v>218945.59</v>
      </c>
    </row>
    <row r="1525" spans="1:2" x14ac:dyDescent="0.2">
      <c r="A1525" s="349">
        <v>17.739999999999998</v>
      </c>
      <c r="B1525" s="349">
        <v>219057.6</v>
      </c>
    </row>
    <row r="1526" spans="1:2" x14ac:dyDescent="0.2">
      <c r="A1526" s="349">
        <v>17.75</v>
      </c>
      <c r="B1526" s="349">
        <v>219169.61</v>
      </c>
    </row>
    <row r="1527" spans="1:2" x14ac:dyDescent="0.2">
      <c r="A1527" s="349">
        <v>17.760000000000002</v>
      </c>
      <c r="B1527" s="349">
        <v>219281.62</v>
      </c>
    </row>
    <row r="1528" spans="1:2" x14ac:dyDescent="0.2">
      <c r="A1528" s="349">
        <v>17.77</v>
      </c>
      <c r="B1528" s="349">
        <v>219393.64</v>
      </c>
    </row>
    <row r="1529" spans="1:2" x14ac:dyDescent="0.2">
      <c r="A1529" s="349">
        <v>17.78</v>
      </c>
      <c r="B1529" s="349">
        <v>219505.65</v>
      </c>
    </row>
    <row r="1530" spans="1:2" x14ac:dyDescent="0.2">
      <c r="A1530" s="349">
        <v>17.79</v>
      </c>
      <c r="B1530" s="349">
        <v>219617.67</v>
      </c>
    </row>
    <row r="1531" spans="1:2" x14ac:dyDescent="0.2">
      <c r="A1531" s="349">
        <v>17.8</v>
      </c>
      <c r="B1531" s="349">
        <v>219729.69</v>
      </c>
    </row>
    <row r="1532" spans="1:2" x14ac:dyDescent="0.2">
      <c r="A1532" s="349">
        <v>17.809999999999999</v>
      </c>
      <c r="B1532" s="349">
        <v>219841.72</v>
      </c>
    </row>
    <row r="1533" spans="1:2" x14ac:dyDescent="0.2">
      <c r="A1533" s="349">
        <v>17.82</v>
      </c>
      <c r="B1533" s="349">
        <v>219953.74</v>
      </c>
    </row>
    <row r="1534" spans="1:2" x14ac:dyDescent="0.2">
      <c r="A1534" s="349">
        <v>17.829999999999998</v>
      </c>
      <c r="B1534" s="349">
        <v>220065.77</v>
      </c>
    </row>
    <row r="1535" spans="1:2" x14ac:dyDescent="0.2">
      <c r="A1535" s="349">
        <v>17.84</v>
      </c>
      <c r="B1535" s="349">
        <v>220177.8</v>
      </c>
    </row>
    <row r="1536" spans="1:2" x14ac:dyDescent="0.2">
      <c r="A1536" s="349">
        <v>17.850000000000001</v>
      </c>
      <c r="B1536" s="349">
        <v>220289.83</v>
      </c>
    </row>
    <row r="1537" spans="1:2" x14ac:dyDescent="0.2">
      <c r="A1537" s="349">
        <v>17.86</v>
      </c>
      <c r="B1537" s="349">
        <v>220401.86</v>
      </c>
    </row>
    <row r="1538" spans="1:2" x14ac:dyDescent="0.2">
      <c r="A1538" s="349">
        <v>17.87</v>
      </c>
      <c r="B1538" s="349">
        <v>220513.89</v>
      </c>
    </row>
    <row r="1539" spans="1:2" x14ac:dyDescent="0.2">
      <c r="A1539" s="349">
        <v>17.88</v>
      </c>
      <c r="B1539" s="349">
        <v>220625.93</v>
      </c>
    </row>
    <row r="1540" spans="1:2" x14ac:dyDescent="0.2">
      <c r="A1540" s="349">
        <v>17.89</v>
      </c>
      <c r="B1540" s="349">
        <v>220737.97</v>
      </c>
    </row>
    <row r="1541" spans="1:2" x14ac:dyDescent="0.2">
      <c r="A1541" s="349">
        <v>17.899999999999999</v>
      </c>
      <c r="B1541" s="349">
        <v>220850.01</v>
      </c>
    </row>
    <row r="1542" spans="1:2" x14ac:dyDescent="0.2">
      <c r="A1542" s="349">
        <v>17.91</v>
      </c>
      <c r="B1542" s="349">
        <v>220962.05</v>
      </c>
    </row>
    <row r="1543" spans="1:2" x14ac:dyDescent="0.2">
      <c r="A1543" s="349">
        <v>17.920000000000002</v>
      </c>
      <c r="B1543" s="349">
        <v>221074.09</v>
      </c>
    </row>
    <row r="1544" spans="1:2" x14ac:dyDescent="0.2">
      <c r="A1544" s="349">
        <v>17.93</v>
      </c>
      <c r="B1544" s="349">
        <v>221186.14</v>
      </c>
    </row>
    <row r="1545" spans="1:2" x14ac:dyDescent="0.2">
      <c r="A1545" s="349">
        <v>17.940000000000001</v>
      </c>
      <c r="B1545" s="349">
        <v>221298.19</v>
      </c>
    </row>
    <row r="1546" spans="1:2" x14ac:dyDescent="0.2">
      <c r="A1546" s="349">
        <v>17.95</v>
      </c>
      <c r="B1546" s="349">
        <v>221410.24</v>
      </c>
    </row>
    <row r="1547" spans="1:2" x14ac:dyDescent="0.2">
      <c r="A1547" s="349">
        <v>17.96</v>
      </c>
      <c r="B1547" s="349">
        <v>221522.29</v>
      </c>
    </row>
    <row r="1548" spans="1:2" x14ac:dyDescent="0.2">
      <c r="A1548" s="349">
        <v>17.97</v>
      </c>
      <c r="B1548" s="349">
        <v>221634.34</v>
      </c>
    </row>
    <row r="1549" spans="1:2" x14ac:dyDescent="0.2">
      <c r="A1549" s="349">
        <v>17.98</v>
      </c>
      <c r="B1549" s="349">
        <v>221746.4</v>
      </c>
    </row>
    <row r="1550" spans="1:2" x14ac:dyDescent="0.2">
      <c r="A1550" s="349">
        <v>17.989999999999998</v>
      </c>
      <c r="B1550" s="349">
        <v>221858.45</v>
      </c>
    </row>
    <row r="1551" spans="1:2" x14ac:dyDescent="0.2">
      <c r="A1551" s="349">
        <v>18</v>
      </c>
      <c r="B1551" s="349">
        <v>221970.51</v>
      </c>
    </row>
    <row r="1552" spans="1:2" x14ac:dyDescent="0.2">
      <c r="A1552" s="349">
        <v>18.010000000000002</v>
      </c>
      <c r="B1552" s="349">
        <v>222082.57</v>
      </c>
    </row>
    <row r="1553" spans="1:2" x14ac:dyDescent="0.2">
      <c r="A1553" s="349">
        <v>18.02</v>
      </c>
      <c r="B1553" s="349">
        <v>222194.64</v>
      </c>
    </row>
    <row r="1554" spans="1:2" x14ac:dyDescent="0.2">
      <c r="A1554" s="349">
        <v>18.03</v>
      </c>
      <c r="B1554" s="349">
        <v>222306.7</v>
      </c>
    </row>
    <row r="1555" spans="1:2" x14ac:dyDescent="0.2">
      <c r="A1555" s="349">
        <v>18.04</v>
      </c>
      <c r="B1555" s="349">
        <v>222418.77</v>
      </c>
    </row>
    <row r="1556" spans="1:2" x14ac:dyDescent="0.2">
      <c r="A1556" s="349">
        <v>18.05</v>
      </c>
      <c r="B1556" s="349">
        <v>222530.84</v>
      </c>
    </row>
    <row r="1557" spans="1:2" x14ac:dyDescent="0.2">
      <c r="A1557" s="349">
        <v>18.059999999999999</v>
      </c>
      <c r="B1557" s="349">
        <v>222642.91</v>
      </c>
    </row>
    <row r="1558" spans="1:2" x14ac:dyDescent="0.2">
      <c r="A1558" s="349">
        <v>18.07</v>
      </c>
      <c r="B1558" s="349">
        <v>222754.98</v>
      </c>
    </row>
    <row r="1559" spans="1:2" x14ac:dyDescent="0.2">
      <c r="A1559" s="349">
        <v>18.079999999999998</v>
      </c>
      <c r="B1559" s="349">
        <v>222867.05</v>
      </c>
    </row>
    <row r="1560" spans="1:2" x14ac:dyDescent="0.2">
      <c r="A1560" s="349">
        <v>18.09</v>
      </c>
      <c r="B1560" s="349">
        <v>222979.13</v>
      </c>
    </row>
    <row r="1561" spans="1:2" x14ac:dyDescent="0.2">
      <c r="A1561" s="349">
        <v>18.100000000000001</v>
      </c>
      <c r="B1561" s="349">
        <v>223091.21</v>
      </c>
    </row>
    <row r="1562" spans="1:2" x14ac:dyDescent="0.2">
      <c r="A1562" s="349">
        <v>18.11</v>
      </c>
      <c r="B1562" s="349">
        <v>223203.29</v>
      </c>
    </row>
    <row r="1563" spans="1:2" x14ac:dyDescent="0.2">
      <c r="A1563" s="349">
        <v>18.12</v>
      </c>
      <c r="B1563" s="349">
        <v>223315.37</v>
      </c>
    </row>
    <row r="1564" spans="1:2" x14ac:dyDescent="0.2">
      <c r="A1564" s="349">
        <v>18.13</v>
      </c>
      <c r="B1564" s="349">
        <v>223427.45</v>
      </c>
    </row>
    <row r="1565" spans="1:2" x14ac:dyDescent="0.2">
      <c r="A1565" s="349">
        <v>18.14</v>
      </c>
      <c r="B1565" s="349">
        <v>223539.54</v>
      </c>
    </row>
    <row r="1566" spans="1:2" x14ac:dyDescent="0.2">
      <c r="A1566" s="349">
        <v>18.149999999999999</v>
      </c>
      <c r="B1566" s="349">
        <v>223651.63</v>
      </c>
    </row>
    <row r="1567" spans="1:2" x14ac:dyDescent="0.2">
      <c r="A1567" s="349">
        <v>18.16</v>
      </c>
      <c r="B1567" s="349">
        <v>223763.72</v>
      </c>
    </row>
    <row r="1568" spans="1:2" x14ac:dyDescent="0.2">
      <c r="A1568" s="349">
        <v>18.170000000000002</v>
      </c>
      <c r="B1568" s="349">
        <v>223875.81</v>
      </c>
    </row>
    <row r="1569" spans="1:2" x14ac:dyDescent="0.2">
      <c r="A1569" s="349">
        <v>18.18</v>
      </c>
      <c r="B1569" s="349">
        <v>223987.9</v>
      </c>
    </row>
    <row r="1570" spans="1:2" x14ac:dyDescent="0.2">
      <c r="A1570" s="349">
        <v>18.190000000000001</v>
      </c>
      <c r="B1570" s="349">
        <v>224100</v>
      </c>
    </row>
    <row r="1571" spans="1:2" x14ac:dyDescent="0.2">
      <c r="A1571" s="349">
        <v>18.2</v>
      </c>
      <c r="B1571" s="349">
        <v>224212.1</v>
      </c>
    </row>
    <row r="1572" spans="1:2" x14ac:dyDescent="0.2">
      <c r="A1572" s="349">
        <v>18.21</v>
      </c>
      <c r="B1572" s="349">
        <v>224324.19</v>
      </c>
    </row>
    <row r="1573" spans="1:2" x14ac:dyDescent="0.2">
      <c r="A1573" s="349">
        <v>18.22</v>
      </c>
      <c r="B1573" s="349">
        <v>224436.3</v>
      </c>
    </row>
    <row r="1574" spans="1:2" x14ac:dyDescent="0.2">
      <c r="A1574" s="349">
        <v>18.23</v>
      </c>
      <c r="B1574" s="349">
        <v>224548.4</v>
      </c>
    </row>
    <row r="1575" spans="1:2" x14ac:dyDescent="0.2">
      <c r="A1575" s="349">
        <v>18.239999999999998</v>
      </c>
      <c r="B1575" s="349">
        <v>224660.5</v>
      </c>
    </row>
    <row r="1576" spans="1:2" x14ac:dyDescent="0.2">
      <c r="A1576" s="349">
        <v>18.25</v>
      </c>
      <c r="B1576" s="349">
        <v>224772.61</v>
      </c>
    </row>
    <row r="1577" spans="1:2" x14ac:dyDescent="0.2">
      <c r="A1577" s="349">
        <v>18.260000000000002</v>
      </c>
      <c r="B1577" s="349">
        <v>224884.72</v>
      </c>
    </row>
    <row r="1578" spans="1:2" x14ac:dyDescent="0.2">
      <c r="A1578" s="349">
        <v>18.27</v>
      </c>
      <c r="B1578" s="349">
        <v>224996.83</v>
      </c>
    </row>
    <row r="1579" spans="1:2" x14ac:dyDescent="0.2">
      <c r="A1579" s="349">
        <v>18.28</v>
      </c>
      <c r="B1579" s="349">
        <v>225108.94</v>
      </c>
    </row>
    <row r="1580" spans="1:2" x14ac:dyDescent="0.2">
      <c r="A1580" s="349">
        <v>18.29</v>
      </c>
      <c r="B1580" s="349">
        <v>225221.05</v>
      </c>
    </row>
    <row r="1581" spans="1:2" x14ac:dyDescent="0.2">
      <c r="A1581" s="349">
        <v>18.3</v>
      </c>
      <c r="B1581" s="349">
        <v>225333.17</v>
      </c>
    </row>
    <row r="1582" spans="1:2" x14ac:dyDescent="0.2">
      <c r="A1582" s="349">
        <v>18.309999999999999</v>
      </c>
      <c r="B1582" s="349">
        <v>225445.29</v>
      </c>
    </row>
    <row r="1583" spans="1:2" x14ac:dyDescent="0.2">
      <c r="A1583" s="349">
        <v>18.32</v>
      </c>
      <c r="B1583" s="349">
        <v>225557.41</v>
      </c>
    </row>
    <row r="1584" spans="1:2" x14ac:dyDescent="0.2">
      <c r="A1584" s="349">
        <v>18.329999999999998</v>
      </c>
      <c r="B1584" s="349">
        <v>225669.53</v>
      </c>
    </row>
    <row r="1585" spans="1:2" x14ac:dyDescent="0.2">
      <c r="A1585" s="349">
        <v>18.34</v>
      </c>
      <c r="B1585" s="349">
        <v>225781.65</v>
      </c>
    </row>
    <row r="1586" spans="1:2" x14ac:dyDescent="0.2">
      <c r="A1586" s="349">
        <v>18.350000000000001</v>
      </c>
      <c r="B1586" s="349">
        <v>225893.78</v>
      </c>
    </row>
    <row r="1587" spans="1:2" x14ac:dyDescent="0.2">
      <c r="A1587" s="349">
        <v>18.36</v>
      </c>
      <c r="B1587" s="349">
        <v>226005.91</v>
      </c>
    </row>
    <row r="1588" spans="1:2" x14ac:dyDescent="0.2">
      <c r="A1588" s="349">
        <v>18.37</v>
      </c>
      <c r="B1588" s="349">
        <v>226118.04</v>
      </c>
    </row>
    <row r="1589" spans="1:2" x14ac:dyDescent="0.2">
      <c r="A1589" s="349">
        <v>18.38</v>
      </c>
      <c r="B1589" s="349">
        <v>226230.17</v>
      </c>
    </row>
    <row r="1590" spans="1:2" x14ac:dyDescent="0.2">
      <c r="A1590" s="349">
        <v>18.39</v>
      </c>
      <c r="B1590" s="349">
        <v>226342.3</v>
      </c>
    </row>
    <row r="1591" spans="1:2" x14ac:dyDescent="0.2">
      <c r="A1591" s="349">
        <v>18.399999999999999</v>
      </c>
      <c r="B1591" s="349">
        <v>226454.43</v>
      </c>
    </row>
    <row r="1592" spans="1:2" x14ac:dyDescent="0.2">
      <c r="A1592" s="349">
        <v>18.41</v>
      </c>
      <c r="B1592" s="349">
        <v>226566.57</v>
      </c>
    </row>
    <row r="1593" spans="1:2" x14ac:dyDescent="0.2">
      <c r="A1593" s="349">
        <v>18.420000000000002</v>
      </c>
      <c r="B1593" s="349">
        <v>226678.71</v>
      </c>
    </row>
    <row r="1594" spans="1:2" x14ac:dyDescent="0.2">
      <c r="A1594" s="349">
        <v>18.43</v>
      </c>
      <c r="B1594" s="349">
        <v>226790.85</v>
      </c>
    </row>
    <row r="1595" spans="1:2" x14ac:dyDescent="0.2">
      <c r="A1595" s="349">
        <v>18.440000000000001</v>
      </c>
      <c r="B1595" s="349">
        <v>226902.99</v>
      </c>
    </row>
    <row r="1596" spans="1:2" x14ac:dyDescent="0.2">
      <c r="A1596" s="349">
        <v>18.45</v>
      </c>
      <c r="B1596" s="349">
        <v>227015.14</v>
      </c>
    </row>
    <row r="1597" spans="1:2" x14ac:dyDescent="0.2">
      <c r="A1597" s="349">
        <v>18.46</v>
      </c>
      <c r="B1597" s="349">
        <v>227127.28</v>
      </c>
    </row>
    <row r="1598" spans="1:2" x14ac:dyDescent="0.2">
      <c r="A1598" s="349">
        <v>18.47</v>
      </c>
      <c r="B1598" s="349">
        <v>227239.43</v>
      </c>
    </row>
    <row r="1599" spans="1:2" x14ac:dyDescent="0.2">
      <c r="A1599" s="349">
        <v>18.48</v>
      </c>
      <c r="B1599" s="349">
        <v>227351.58</v>
      </c>
    </row>
    <row r="1600" spans="1:2" x14ac:dyDescent="0.2">
      <c r="A1600" s="349">
        <v>18.489999999999998</v>
      </c>
      <c r="B1600" s="349">
        <v>227463.73</v>
      </c>
    </row>
    <row r="1601" spans="1:2" x14ac:dyDescent="0.2">
      <c r="A1601" s="349">
        <v>18.5</v>
      </c>
      <c r="B1601" s="349">
        <v>227575.89</v>
      </c>
    </row>
    <row r="1602" spans="1:2" x14ac:dyDescent="0.2">
      <c r="A1602" s="349">
        <v>18.510000000000002</v>
      </c>
      <c r="B1602" s="349">
        <v>227688.04</v>
      </c>
    </row>
    <row r="1603" spans="1:2" x14ac:dyDescent="0.2">
      <c r="A1603" s="349">
        <v>18.52</v>
      </c>
      <c r="B1603" s="349">
        <v>227800.2</v>
      </c>
    </row>
    <row r="1604" spans="1:2" x14ac:dyDescent="0.2">
      <c r="A1604" s="349">
        <v>18.53</v>
      </c>
      <c r="B1604" s="349">
        <v>227912.36</v>
      </c>
    </row>
    <row r="1605" spans="1:2" x14ac:dyDescent="0.2">
      <c r="A1605" s="349">
        <v>18.54</v>
      </c>
      <c r="B1605" s="349">
        <v>228024.52</v>
      </c>
    </row>
    <row r="1606" spans="1:2" x14ac:dyDescent="0.2">
      <c r="A1606" s="349">
        <v>18.55</v>
      </c>
      <c r="B1606" s="349">
        <v>228136.68</v>
      </c>
    </row>
    <row r="1607" spans="1:2" x14ac:dyDescent="0.2">
      <c r="A1607" s="349">
        <v>18.559999999999999</v>
      </c>
      <c r="B1607" s="349">
        <v>228248.85</v>
      </c>
    </row>
    <row r="1608" spans="1:2" x14ac:dyDescent="0.2">
      <c r="A1608" s="349">
        <v>18.57</v>
      </c>
      <c r="B1608" s="349">
        <v>228361.01</v>
      </c>
    </row>
    <row r="1609" spans="1:2" x14ac:dyDescent="0.2">
      <c r="A1609" s="349">
        <v>18.579999999999998</v>
      </c>
      <c r="B1609" s="349">
        <v>228473.18</v>
      </c>
    </row>
    <row r="1610" spans="1:2" x14ac:dyDescent="0.2">
      <c r="A1610" s="349">
        <v>18.59</v>
      </c>
      <c r="B1610" s="349">
        <v>228585.35</v>
      </c>
    </row>
    <row r="1611" spans="1:2" x14ac:dyDescent="0.2">
      <c r="A1611" s="349">
        <v>18.600000000000001</v>
      </c>
      <c r="B1611" s="349">
        <v>228697.52</v>
      </c>
    </row>
    <row r="1612" spans="1:2" x14ac:dyDescent="0.2">
      <c r="A1612" s="349">
        <v>18.61</v>
      </c>
      <c r="B1612" s="349">
        <v>228809.7</v>
      </c>
    </row>
    <row r="1613" spans="1:2" x14ac:dyDescent="0.2">
      <c r="A1613" s="349">
        <v>18.62</v>
      </c>
      <c r="B1613" s="349">
        <v>228921.87</v>
      </c>
    </row>
    <row r="1614" spans="1:2" x14ac:dyDescent="0.2">
      <c r="A1614" s="349">
        <v>18.63</v>
      </c>
      <c r="B1614" s="349">
        <v>229034.05</v>
      </c>
    </row>
    <row r="1615" spans="1:2" x14ac:dyDescent="0.2">
      <c r="A1615" s="349">
        <v>18.64</v>
      </c>
      <c r="B1615" s="349">
        <v>229146.23</v>
      </c>
    </row>
    <row r="1616" spans="1:2" x14ac:dyDescent="0.2">
      <c r="A1616" s="349">
        <v>18.649999999999999</v>
      </c>
      <c r="B1616" s="349">
        <v>229258.41</v>
      </c>
    </row>
    <row r="1617" spans="1:2" x14ac:dyDescent="0.2">
      <c r="A1617" s="349">
        <v>18.66</v>
      </c>
      <c r="B1617" s="349">
        <v>229370.6</v>
      </c>
    </row>
    <row r="1618" spans="1:2" x14ac:dyDescent="0.2">
      <c r="A1618" s="349">
        <v>18.670000000000002</v>
      </c>
      <c r="B1618" s="349">
        <v>229482.78</v>
      </c>
    </row>
    <row r="1619" spans="1:2" x14ac:dyDescent="0.2">
      <c r="A1619" s="349">
        <v>18.68</v>
      </c>
      <c r="B1619" s="349">
        <v>229594.97</v>
      </c>
    </row>
    <row r="1620" spans="1:2" x14ac:dyDescent="0.2">
      <c r="A1620" s="349">
        <v>18.690000000000001</v>
      </c>
      <c r="B1620" s="349">
        <v>229707.16</v>
      </c>
    </row>
    <row r="1621" spans="1:2" x14ac:dyDescent="0.2">
      <c r="A1621" s="349">
        <v>18.7</v>
      </c>
      <c r="B1621" s="349">
        <v>229819.35</v>
      </c>
    </row>
    <row r="1622" spans="1:2" x14ac:dyDescent="0.2">
      <c r="A1622" s="349">
        <v>18.71</v>
      </c>
      <c r="B1622" s="349">
        <v>229931.54</v>
      </c>
    </row>
    <row r="1623" spans="1:2" x14ac:dyDescent="0.2">
      <c r="A1623" s="349">
        <v>18.72</v>
      </c>
      <c r="B1623" s="349">
        <v>230043.73</v>
      </c>
    </row>
    <row r="1624" spans="1:2" x14ac:dyDescent="0.2">
      <c r="A1624" s="349">
        <v>18.73</v>
      </c>
      <c r="B1624" s="349">
        <v>230155.93</v>
      </c>
    </row>
    <row r="1625" spans="1:2" x14ac:dyDescent="0.2">
      <c r="A1625" s="349">
        <v>18.739999999999998</v>
      </c>
      <c r="B1625" s="349">
        <v>230268.13</v>
      </c>
    </row>
    <row r="1626" spans="1:2" x14ac:dyDescent="0.2">
      <c r="A1626" s="349">
        <v>18.75</v>
      </c>
      <c r="B1626" s="349">
        <v>230380.33</v>
      </c>
    </row>
    <row r="1627" spans="1:2" x14ac:dyDescent="0.2">
      <c r="A1627" s="349">
        <v>18.760000000000002</v>
      </c>
      <c r="B1627" s="349">
        <v>230492.53</v>
      </c>
    </row>
    <row r="1628" spans="1:2" x14ac:dyDescent="0.2">
      <c r="A1628" s="349">
        <v>18.77</v>
      </c>
      <c r="B1628" s="349">
        <v>230604.73</v>
      </c>
    </row>
    <row r="1629" spans="1:2" x14ac:dyDescent="0.2">
      <c r="A1629" s="349">
        <v>18.78</v>
      </c>
      <c r="B1629" s="349">
        <v>230716.94</v>
      </c>
    </row>
    <row r="1630" spans="1:2" x14ac:dyDescent="0.2">
      <c r="A1630" s="349">
        <v>18.79</v>
      </c>
      <c r="B1630" s="349">
        <v>230829.15</v>
      </c>
    </row>
    <row r="1631" spans="1:2" x14ac:dyDescent="0.2">
      <c r="A1631" s="349">
        <v>18.8</v>
      </c>
      <c r="B1631" s="349">
        <v>230941.36</v>
      </c>
    </row>
    <row r="1632" spans="1:2" x14ac:dyDescent="0.2">
      <c r="A1632" s="349">
        <v>18.809999999999999</v>
      </c>
      <c r="B1632" s="349">
        <v>231053.57</v>
      </c>
    </row>
    <row r="1633" spans="1:2" x14ac:dyDescent="0.2">
      <c r="A1633" s="349">
        <v>18.82</v>
      </c>
      <c r="B1633" s="349">
        <v>231165.78</v>
      </c>
    </row>
    <row r="1634" spans="1:2" x14ac:dyDescent="0.2">
      <c r="A1634" s="349">
        <v>18.829999999999998</v>
      </c>
      <c r="B1634" s="349">
        <v>231277.99</v>
      </c>
    </row>
    <row r="1635" spans="1:2" x14ac:dyDescent="0.2">
      <c r="A1635" s="349">
        <v>18.84</v>
      </c>
      <c r="B1635" s="349">
        <v>231390.21</v>
      </c>
    </row>
    <row r="1636" spans="1:2" x14ac:dyDescent="0.2">
      <c r="A1636" s="349">
        <v>18.850000000000001</v>
      </c>
      <c r="B1636" s="349">
        <v>231502.43</v>
      </c>
    </row>
    <row r="1637" spans="1:2" x14ac:dyDescent="0.2">
      <c r="A1637" s="349">
        <v>18.86</v>
      </c>
      <c r="B1637" s="349">
        <v>231614.65</v>
      </c>
    </row>
    <row r="1638" spans="1:2" x14ac:dyDescent="0.2">
      <c r="A1638" s="349">
        <v>18.87</v>
      </c>
      <c r="B1638" s="349">
        <v>231726.87</v>
      </c>
    </row>
    <row r="1639" spans="1:2" x14ac:dyDescent="0.2">
      <c r="A1639" s="349">
        <v>18.88</v>
      </c>
      <c r="B1639" s="349">
        <v>231839.09</v>
      </c>
    </row>
    <row r="1640" spans="1:2" x14ac:dyDescent="0.2">
      <c r="A1640" s="349">
        <v>18.89</v>
      </c>
      <c r="B1640" s="349">
        <v>231951.32</v>
      </c>
    </row>
    <row r="1641" spans="1:2" x14ac:dyDescent="0.2">
      <c r="A1641" s="349">
        <v>18.899999999999999</v>
      </c>
      <c r="B1641" s="349">
        <v>232063.55</v>
      </c>
    </row>
    <row r="1642" spans="1:2" x14ac:dyDescent="0.2">
      <c r="A1642" s="349">
        <v>18.91</v>
      </c>
      <c r="B1642" s="349">
        <v>232175.78</v>
      </c>
    </row>
    <row r="1643" spans="1:2" x14ac:dyDescent="0.2">
      <c r="A1643" s="349">
        <v>18.920000000000002</v>
      </c>
      <c r="B1643" s="349">
        <v>232288.01</v>
      </c>
    </row>
    <row r="1644" spans="1:2" x14ac:dyDescent="0.2">
      <c r="A1644" s="349">
        <v>18.93</v>
      </c>
      <c r="B1644" s="349">
        <v>232400.24</v>
      </c>
    </row>
    <row r="1645" spans="1:2" x14ac:dyDescent="0.2">
      <c r="A1645" s="349">
        <v>18.940000000000001</v>
      </c>
      <c r="B1645" s="349">
        <v>232512.48</v>
      </c>
    </row>
    <row r="1646" spans="1:2" x14ac:dyDescent="0.2">
      <c r="A1646" s="349">
        <v>18.95</v>
      </c>
      <c r="B1646" s="349">
        <v>232624.71</v>
      </c>
    </row>
    <row r="1647" spans="1:2" x14ac:dyDescent="0.2">
      <c r="A1647" s="349">
        <v>18.96</v>
      </c>
      <c r="B1647" s="349">
        <v>232736.95</v>
      </c>
    </row>
    <row r="1648" spans="1:2" x14ac:dyDescent="0.2">
      <c r="A1648" s="349">
        <v>18.97</v>
      </c>
      <c r="B1648" s="349">
        <v>232849.19</v>
      </c>
    </row>
    <row r="1649" spans="1:2" x14ac:dyDescent="0.2">
      <c r="A1649" s="349">
        <v>18.98</v>
      </c>
      <c r="B1649" s="349">
        <v>232961.43</v>
      </c>
    </row>
    <row r="1650" spans="1:2" x14ac:dyDescent="0.2">
      <c r="A1650" s="349">
        <v>18.989999999999998</v>
      </c>
      <c r="B1650" s="349">
        <v>233073.68</v>
      </c>
    </row>
    <row r="1651" spans="1:2" x14ac:dyDescent="0.2">
      <c r="A1651" s="349">
        <v>19</v>
      </c>
      <c r="B1651" s="349">
        <v>233185.92000000001</v>
      </c>
    </row>
    <row r="1652" spans="1:2" x14ac:dyDescent="0.2">
      <c r="A1652" s="349">
        <v>19.010000000000002</v>
      </c>
      <c r="B1652" s="349">
        <v>233298.17</v>
      </c>
    </row>
    <row r="1653" spans="1:2" x14ac:dyDescent="0.2">
      <c r="A1653" s="349">
        <v>19.02</v>
      </c>
      <c r="B1653" s="349">
        <v>233410.42</v>
      </c>
    </row>
    <row r="1654" spans="1:2" x14ac:dyDescent="0.2">
      <c r="A1654" s="349">
        <v>19.03</v>
      </c>
      <c r="B1654" s="349">
        <v>233522.67</v>
      </c>
    </row>
    <row r="1655" spans="1:2" x14ac:dyDescent="0.2">
      <c r="A1655" s="349">
        <v>19.04</v>
      </c>
      <c r="B1655" s="349">
        <v>233634.92</v>
      </c>
    </row>
    <row r="1656" spans="1:2" x14ac:dyDescent="0.2">
      <c r="A1656" s="349">
        <v>19.05</v>
      </c>
      <c r="B1656" s="349">
        <v>233747.18</v>
      </c>
    </row>
    <row r="1657" spans="1:2" x14ac:dyDescent="0.2">
      <c r="A1657" s="349">
        <v>19.059999999999999</v>
      </c>
      <c r="B1657" s="349">
        <v>233859.44</v>
      </c>
    </row>
    <row r="1658" spans="1:2" x14ac:dyDescent="0.2">
      <c r="A1658" s="349">
        <v>19.07</v>
      </c>
      <c r="B1658" s="349">
        <v>233971.69</v>
      </c>
    </row>
    <row r="1659" spans="1:2" x14ac:dyDescent="0.2">
      <c r="A1659" s="349">
        <v>19.079999999999998</v>
      </c>
      <c r="B1659" s="349">
        <v>234083.95</v>
      </c>
    </row>
    <row r="1660" spans="1:2" x14ac:dyDescent="0.2">
      <c r="A1660" s="349">
        <v>19.09</v>
      </c>
      <c r="B1660" s="349">
        <v>234196.22</v>
      </c>
    </row>
    <row r="1661" spans="1:2" x14ac:dyDescent="0.2">
      <c r="A1661" s="349">
        <v>19.100000000000001</v>
      </c>
      <c r="B1661" s="349">
        <v>234308.48000000001</v>
      </c>
    </row>
    <row r="1662" spans="1:2" x14ac:dyDescent="0.2">
      <c r="A1662" s="349">
        <v>19.11</v>
      </c>
      <c r="B1662" s="349">
        <v>234420.75</v>
      </c>
    </row>
    <row r="1663" spans="1:2" x14ac:dyDescent="0.2">
      <c r="A1663" s="349">
        <v>19.12</v>
      </c>
      <c r="B1663" s="349">
        <v>234533.01</v>
      </c>
    </row>
    <row r="1664" spans="1:2" x14ac:dyDescent="0.2">
      <c r="A1664" s="349">
        <v>19.13</v>
      </c>
      <c r="B1664" s="349">
        <v>234645.28</v>
      </c>
    </row>
    <row r="1665" spans="1:2" x14ac:dyDescent="0.2">
      <c r="A1665" s="349">
        <v>19.14</v>
      </c>
      <c r="B1665" s="349">
        <v>234757.55</v>
      </c>
    </row>
    <row r="1666" spans="1:2" x14ac:dyDescent="0.2">
      <c r="A1666" s="349">
        <v>19.149999999999999</v>
      </c>
      <c r="B1666" s="349">
        <v>234869.83</v>
      </c>
    </row>
    <row r="1667" spans="1:2" x14ac:dyDescent="0.2">
      <c r="A1667" s="349">
        <v>19.16</v>
      </c>
      <c r="B1667" s="349">
        <v>234982.1</v>
      </c>
    </row>
    <row r="1668" spans="1:2" x14ac:dyDescent="0.2">
      <c r="A1668" s="349">
        <v>19.170000000000002</v>
      </c>
      <c r="B1668" s="349">
        <v>235094.38</v>
      </c>
    </row>
    <row r="1669" spans="1:2" x14ac:dyDescent="0.2">
      <c r="A1669" s="349">
        <v>19.18</v>
      </c>
      <c r="B1669" s="349">
        <v>235206.66</v>
      </c>
    </row>
    <row r="1670" spans="1:2" x14ac:dyDescent="0.2">
      <c r="A1670" s="349">
        <v>19.190000000000001</v>
      </c>
      <c r="B1670" s="349">
        <v>235318.94</v>
      </c>
    </row>
    <row r="1671" spans="1:2" x14ac:dyDescent="0.2">
      <c r="A1671" s="349">
        <v>19.2</v>
      </c>
      <c r="B1671" s="349">
        <v>235431.22</v>
      </c>
    </row>
    <row r="1672" spans="1:2" x14ac:dyDescent="0.2">
      <c r="A1672" s="349">
        <v>19.21</v>
      </c>
      <c r="B1672" s="349">
        <v>235543.5</v>
      </c>
    </row>
    <row r="1673" spans="1:2" x14ac:dyDescent="0.2">
      <c r="A1673" s="349">
        <v>19.22</v>
      </c>
      <c r="B1673" s="349">
        <v>235655.79</v>
      </c>
    </row>
    <row r="1674" spans="1:2" x14ac:dyDescent="0.2">
      <c r="A1674" s="349">
        <v>19.23</v>
      </c>
      <c r="B1674" s="349">
        <v>235768.08</v>
      </c>
    </row>
    <row r="1675" spans="1:2" x14ac:dyDescent="0.2">
      <c r="A1675" s="349">
        <v>19.239999999999998</v>
      </c>
      <c r="B1675" s="349">
        <v>235880.37</v>
      </c>
    </row>
    <row r="1676" spans="1:2" x14ac:dyDescent="0.2">
      <c r="A1676" s="349">
        <v>19.25</v>
      </c>
      <c r="B1676" s="349">
        <v>235992.66</v>
      </c>
    </row>
    <row r="1677" spans="1:2" x14ac:dyDescent="0.2">
      <c r="A1677" s="349">
        <v>19.260000000000002</v>
      </c>
      <c r="B1677" s="349">
        <v>236104.95</v>
      </c>
    </row>
    <row r="1678" spans="1:2" x14ac:dyDescent="0.2">
      <c r="A1678" s="349">
        <v>19.27</v>
      </c>
      <c r="B1678" s="349">
        <v>236217.24</v>
      </c>
    </row>
    <row r="1679" spans="1:2" x14ac:dyDescent="0.2">
      <c r="A1679" s="349">
        <v>19.28</v>
      </c>
      <c r="B1679" s="349">
        <v>236329.54</v>
      </c>
    </row>
    <row r="1680" spans="1:2" x14ac:dyDescent="0.2">
      <c r="A1680" s="349">
        <v>19.29</v>
      </c>
      <c r="B1680" s="349">
        <v>236441.84</v>
      </c>
    </row>
    <row r="1681" spans="1:2" x14ac:dyDescent="0.2">
      <c r="A1681" s="349">
        <v>19.3</v>
      </c>
      <c r="B1681" s="349">
        <v>236554.14</v>
      </c>
    </row>
    <row r="1682" spans="1:2" x14ac:dyDescent="0.2">
      <c r="A1682" s="349">
        <v>19.309999999999999</v>
      </c>
      <c r="B1682" s="349">
        <v>236666.44</v>
      </c>
    </row>
    <row r="1683" spans="1:2" x14ac:dyDescent="0.2">
      <c r="A1683" s="349">
        <v>19.32</v>
      </c>
      <c r="B1683" s="349">
        <v>236778.75</v>
      </c>
    </row>
    <row r="1684" spans="1:2" x14ac:dyDescent="0.2">
      <c r="A1684" s="349">
        <v>19.329999999999998</v>
      </c>
      <c r="B1684" s="349">
        <v>236891.05</v>
      </c>
    </row>
    <row r="1685" spans="1:2" x14ac:dyDescent="0.2">
      <c r="A1685" s="349">
        <v>19.34</v>
      </c>
      <c r="B1685" s="349">
        <v>237003.36</v>
      </c>
    </row>
    <row r="1686" spans="1:2" x14ac:dyDescent="0.2">
      <c r="A1686" s="349">
        <v>19.350000000000001</v>
      </c>
      <c r="B1686" s="349">
        <v>237115.67</v>
      </c>
    </row>
    <row r="1687" spans="1:2" x14ac:dyDescent="0.2">
      <c r="A1687" s="349">
        <v>19.36</v>
      </c>
      <c r="B1687" s="349">
        <v>237227.98</v>
      </c>
    </row>
    <row r="1688" spans="1:2" x14ac:dyDescent="0.2">
      <c r="A1688" s="349">
        <v>19.37</v>
      </c>
      <c r="B1688" s="349">
        <v>237340.29</v>
      </c>
    </row>
    <row r="1689" spans="1:2" x14ac:dyDescent="0.2">
      <c r="A1689" s="349">
        <v>19.38</v>
      </c>
      <c r="B1689" s="349">
        <v>237452.61</v>
      </c>
    </row>
    <row r="1690" spans="1:2" x14ac:dyDescent="0.2">
      <c r="A1690" s="349">
        <v>19.39</v>
      </c>
      <c r="B1690" s="349">
        <v>237564.92</v>
      </c>
    </row>
    <row r="1691" spans="1:2" x14ac:dyDescent="0.2">
      <c r="A1691" s="349">
        <v>19.399999999999999</v>
      </c>
      <c r="B1691" s="349">
        <v>237677.24</v>
      </c>
    </row>
    <row r="1692" spans="1:2" x14ac:dyDescent="0.2">
      <c r="A1692" s="349">
        <v>19.41</v>
      </c>
      <c r="B1692" s="349">
        <v>237789.56</v>
      </c>
    </row>
    <row r="1693" spans="1:2" x14ac:dyDescent="0.2">
      <c r="A1693" s="349">
        <v>19.420000000000002</v>
      </c>
      <c r="B1693" s="349">
        <v>237901.88</v>
      </c>
    </row>
    <row r="1694" spans="1:2" x14ac:dyDescent="0.2">
      <c r="A1694" s="349">
        <v>19.43</v>
      </c>
      <c r="B1694" s="349">
        <v>238014.2</v>
      </c>
    </row>
    <row r="1695" spans="1:2" x14ac:dyDescent="0.2">
      <c r="A1695" s="349">
        <v>19.440000000000001</v>
      </c>
      <c r="B1695" s="349">
        <v>238126.53</v>
      </c>
    </row>
    <row r="1696" spans="1:2" x14ac:dyDescent="0.2">
      <c r="A1696" s="349">
        <v>19.45</v>
      </c>
      <c r="B1696" s="349">
        <v>238238.86</v>
      </c>
    </row>
    <row r="1697" spans="1:2" x14ac:dyDescent="0.2">
      <c r="A1697" s="349">
        <v>19.46</v>
      </c>
      <c r="B1697" s="349">
        <v>238351.19</v>
      </c>
    </row>
    <row r="1698" spans="1:2" x14ac:dyDescent="0.2">
      <c r="A1698" s="349">
        <v>19.47</v>
      </c>
      <c r="B1698" s="349">
        <v>238463.52</v>
      </c>
    </row>
    <row r="1699" spans="1:2" x14ac:dyDescent="0.2">
      <c r="A1699" s="349">
        <v>19.48</v>
      </c>
      <c r="B1699" s="349">
        <v>238575.85</v>
      </c>
    </row>
    <row r="1700" spans="1:2" x14ac:dyDescent="0.2">
      <c r="A1700" s="349">
        <v>19.489999999999998</v>
      </c>
      <c r="B1700" s="349">
        <v>238688.18</v>
      </c>
    </row>
    <row r="1701" spans="1:2" x14ac:dyDescent="0.2">
      <c r="A1701" s="349">
        <v>19.5</v>
      </c>
      <c r="B1701" s="349">
        <v>238800.52</v>
      </c>
    </row>
    <row r="1702" spans="1:2" x14ac:dyDescent="0.2">
      <c r="A1702" s="349">
        <v>19.510000000000002</v>
      </c>
      <c r="B1702" s="349">
        <v>238912.86</v>
      </c>
    </row>
    <row r="1703" spans="1:2" x14ac:dyDescent="0.2">
      <c r="A1703" s="349">
        <v>19.52</v>
      </c>
      <c r="B1703" s="349">
        <v>239025.2</v>
      </c>
    </row>
    <row r="1704" spans="1:2" x14ac:dyDescent="0.2">
      <c r="A1704" s="349">
        <v>19.53</v>
      </c>
      <c r="B1704" s="349">
        <v>239137.54</v>
      </c>
    </row>
    <row r="1705" spans="1:2" x14ac:dyDescent="0.2">
      <c r="A1705" s="349">
        <v>19.54</v>
      </c>
      <c r="B1705" s="349">
        <v>239249.88</v>
      </c>
    </row>
    <row r="1706" spans="1:2" x14ac:dyDescent="0.2">
      <c r="A1706" s="349">
        <v>19.55</v>
      </c>
      <c r="B1706" s="349">
        <v>239362.22</v>
      </c>
    </row>
    <row r="1707" spans="1:2" x14ac:dyDescent="0.2">
      <c r="A1707" s="349">
        <v>19.559999999999999</v>
      </c>
      <c r="B1707" s="349">
        <v>239474.57</v>
      </c>
    </row>
    <row r="1708" spans="1:2" x14ac:dyDescent="0.2">
      <c r="A1708" s="349">
        <v>19.57</v>
      </c>
      <c r="B1708" s="349">
        <v>239586.92</v>
      </c>
    </row>
    <row r="1709" spans="1:2" x14ac:dyDescent="0.2">
      <c r="A1709" s="349">
        <v>19.579999999999998</v>
      </c>
      <c r="B1709" s="349">
        <v>239699.27</v>
      </c>
    </row>
    <row r="1710" spans="1:2" x14ac:dyDescent="0.2">
      <c r="A1710" s="349">
        <v>19.59</v>
      </c>
      <c r="B1710" s="349">
        <v>239811.62</v>
      </c>
    </row>
    <row r="1711" spans="1:2" x14ac:dyDescent="0.2">
      <c r="A1711" s="349">
        <v>19.600000000000001</v>
      </c>
      <c r="B1711" s="349">
        <v>239923.98</v>
      </c>
    </row>
    <row r="1712" spans="1:2" x14ac:dyDescent="0.2">
      <c r="A1712" s="349">
        <v>19.61</v>
      </c>
      <c r="B1712" s="349">
        <v>240036.33</v>
      </c>
    </row>
    <row r="1713" spans="1:2" x14ac:dyDescent="0.2">
      <c r="A1713" s="349">
        <v>19.62</v>
      </c>
      <c r="B1713" s="349">
        <v>240148.69</v>
      </c>
    </row>
    <row r="1714" spans="1:2" x14ac:dyDescent="0.2">
      <c r="A1714" s="349">
        <v>19.63</v>
      </c>
      <c r="B1714" s="349">
        <v>240261.05</v>
      </c>
    </row>
    <row r="1715" spans="1:2" x14ac:dyDescent="0.2">
      <c r="A1715" s="349">
        <v>19.64</v>
      </c>
      <c r="B1715" s="349">
        <v>240373.41</v>
      </c>
    </row>
    <row r="1716" spans="1:2" x14ac:dyDescent="0.2">
      <c r="A1716" s="349">
        <v>19.649999999999999</v>
      </c>
      <c r="B1716" s="349">
        <v>240485.77</v>
      </c>
    </row>
    <row r="1717" spans="1:2" x14ac:dyDescent="0.2">
      <c r="A1717" s="349">
        <v>19.66</v>
      </c>
      <c r="B1717" s="349">
        <v>240598.14</v>
      </c>
    </row>
    <row r="1718" spans="1:2" x14ac:dyDescent="0.2">
      <c r="A1718" s="349">
        <v>19.670000000000002</v>
      </c>
      <c r="B1718" s="349">
        <v>240710.5</v>
      </c>
    </row>
    <row r="1719" spans="1:2" x14ac:dyDescent="0.2">
      <c r="A1719" s="349">
        <v>19.68</v>
      </c>
      <c r="B1719" s="349">
        <v>240822.87</v>
      </c>
    </row>
    <row r="1720" spans="1:2" x14ac:dyDescent="0.2">
      <c r="A1720" s="349">
        <v>19.690000000000001</v>
      </c>
      <c r="B1720" s="349">
        <v>240935.24</v>
      </c>
    </row>
    <row r="1721" spans="1:2" x14ac:dyDescent="0.2">
      <c r="A1721" s="349">
        <v>19.7</v>
      </c>
      <c r="B1721" s="349">
        <v>241047.61</v>
      </c>
    </row>
    <row r="1722" spans="1:2" x14ac:dyDescent="0.2">
      <c r="A1722" s="349">
        <v>19.71</v>
      </c>
      <c r="B1722" s="349">
        <v>241159.98</v>
      </c>
    </row>
    <row r="1723" spans="1:2" x14ac:dyDescent="0.2">
      <c r="A1723" s="349">
        <v>19.72</v>
      </c>
      <c r="B1723" s="349">
        <v>241272.36</v>
      </c>
    </row>
    <row r="1724" spans="1:2" x14ac:dyDescent="0.2">
      <c r="A1724" s="349">
        <v>19.73</v>
      </c>
      <c r="B1724" s="349">
        <v>241384.74</v>
      </c>
    </row>
    <row r="1725" spans="1:2" x14ac:dyDescent="0.2">
      <c r="A1725" s="349">
        <v>19.739999999999998</v>
      </c>
      <c r="B1725" s="349">
        <v>241497.11</v>
      </c>
    </row>
    <row r="1726" spans="1:2" x14ac:dyDescent="0.2">
      <c r="A1726" s="349">
        <v>19.75</v>
      </c>
      <c r="B1726" s="349">
        <v>241609.49</v>
      </c>
    </row>
    <row r="1727" spans="1:2" x14ac:dyDescent="0.2">
      <c r="A1727" s="349">
        <v>19.760000000000002</v>
      </c>
      <c r="B1727" s="349">
        <v>241721.88</v>
      </c>
    </row>
    <row r="1728" spans="1:2" x14ac:dyDescent="0.2">
      <c r="A1728" s="349">
        <v>19.77</v>
      </c>
      <c r="B1728" s="349">
        <v>241834.26</v>
      </c>
    </row>
    <row r="1729" spans="1:2" x14ac:dyDescent="0.2">
      <c r="A1729" s="349">
        <v>19.78</v>
      </c>
      <c r="B1729" s="349">
        <v>241946.65</v>
      </c>
    </row>
    <row r="1730" spans="1:2" x14ac:dyDescent="0.2">
      <c r="A1730" s="349">
        <v>19.79</v>
      </c>
      <c r="B1730" s="349">
        <v>242059.03</v>
      </c>
    </row>
    <row r="1731" spans="1:2" x14ac:dyDescent="0.2">
      <c r="A1731" s="349">
        <v>19.8</v>
      </c>
      <c r="B1731" s="349">
        <v>242171.42</v>
      </c>
    </row>
    <row r="1732" spans="1:2" x14ac:dyDescent="0.2">
      <c r="A1732" s="349">
        <v>19.809999999999999</v>
      </c>
      <c r="B1732" s="349">
        <v>242283.81</v>
      </c>
    </row>
    <row r="1733" spans="1:2" x14ac:dyDescent="0.2">
      <c r="A1733" s="349">
        <v>19.82</v>
      </c>
      <c r="B1733" s="349">
        <v>242396.21</v>
      </c>
    </row>
    <row r="1734" spans="1:2" x14ac:dyDescent="0.2">
      <c r="A1734" s="349">
        <v>19.829999999999998</v>
      </c>
      <c r="B1734" s="349">
        <v>242508.6</v>
      </c>
    </row>
    <row r="1735" spans="1:2" x14ac:dyDescent="0.2">
      <c r="A1735" s="349">
        <v>19.84</v>
      </c>
      <c r="B1735" s="349">
        <v>242621</v>
      </c>
    </row>
    <row r="1736" spans="1:2" x14ac:dyDescent="0.2">
      <c r="A1736" s="349">
        <v>19.850000000000001</v>
      </c>
      <c r="B1736" s="349">
        <v>242733.39</v>
      </c>
    </row>
    <row r="1737" spans="1:2" x14ac:dyDescent="0.2">
      <c r="A1737" s="349">
        <v>19.86</v>
      </c>
      <c r="B1737" s="349">
        <v>242845.79</v>
      </c>
    </row>
    <row r="1738" spans="1:2" x14ac:dyDescent="0.2">
      <c r="A1738" s="349">
        <v>19.87</v>
      </c>
      <c r="B1738" s="349">
        <v>242958.2</v>
      </c>
    </row>
    <row r="1739" spans="1:2" x14ac:dyDescent="0.2">
      <c r="A1739" s="349">
        <v>19.88</v>
      </c>
      <c r="B1739" s="349">
        <v>243070.6</v>
      </c>
    </row>
    <row r="1740" spans="1:2" x14ac:dyDescent="0.2">
      <c r="A1740" s="349">
        <v>19.89</v>
      </c>
      <c r="B1740" s="349">
        <v>243183</v>
      </c>
    </row>
    <row r="1741" spans="1:2" x14ac:dyDescent="0.2">
      <c r="A1741" s="349">
        <v>19.899999999999999</v>
      </c>
      <c r="B1741" s="349">
        <v>243295.41</v>
      </c>
    </row>
    <row r="1742" spans="1:2" x14ac:dyDescent="0.2">
      <c r="A1742" s="349">
        <v>19.91</v>
      </c>
      <c r="B1742" s="349">
        <v>243407.82</v>
      </c>
    </row>
    <row r="1743" spans="1:2" x14ac:dyDescent="0.2">
      <c r="A1743" s="349">
        <v>19.920000000000002</v>
      </c>
      <c r="B1743" s="349">
        <v>243520.23</v>
      </c>
    </row>
    <row r="1744" spans="1:2" x14ac:dyDescent="0.2">
      <c r="A1744" s="349">
        <v>19.93</v>
      </c>
      <c r="B1744" s="349">
        <v>243632.64000000001</v>
      </c>
    </row>
    <row r="1745" spans="1:2" x14ac:dyDescent="0.2">
      <c r="A1745" s="349">
        <v>19.940000000000001</v>
      </c>
      <c r="B1745" s="349">
        <v>243745.05</v>
      </c>
    </row>
    <row r="1746" spans="1:2" x14ac:dyDescent="0.2">
      <c r="A1746" s="349">
        <v>19.95</v>
      </c>
      <c r="B1746" s="349">
        <v>243857.47</v>
      </c>
    </row>
    <row r="1747" spans="1:2" x14ac:dyDescent="0.2">
      <c r="A1747" s="349">
        <v>19.96</v>
      </c>
      <c r="B1747" s="349">
        <v>243969.89</v>
      </c>
    </row>
    <row r="1748" spans="1:2" x14ac:dyDescent="0.2">
      <c r="A1748" s="349">
        <v>19.97</v>
      </c>
      <c r="B1748" s="349">
        <v>244082.31</v>
      </c>
    </row>
    <row r="1749" spans="1:2" x14ac:dyDescent="0.2">
      <c r="A1749" s="349">
        <v>19.98</v>
      </c>
      <c r="B1749" s="349">
        <v>244194.73</v>
      </c>
    </row>
    <row r="1750" spans="1:2" x14ac:dyDescent="0.2">
      <c r="A1750" s="349">
        <v>19.989999999999998</v>
      </c>
      <c r="B1750" s="349">
        <v>244307.15</v>
      </c>
    </row>
    <row r="1751" spans="1:2" x14ac:dyDescent="0.2">
      <c r="A1751" s="349">
        <v>20</v>
      </c>
      <c r="B1751" s="349">
        <v>244419.57</v>
      </c>
    </row>
    <row r="1752" spans="1:2" x14ac:dyDescent="0.2">
      <c r="A1752" s="349">
        <v>20.010000000000002</v>
      </c>
      <c r="B1752" s="349">
        <v>244532</v>
      </c>
    </row>
    <row r="1753" spans="1:2" x14ac:dyDescent="0.2">
      <c r="A1753" s="349">
        <v>20.02</v>
      </c>
      <c r="B1753" s="349">
        <v>244644.43</v>
      </c>
    </row>
    <row r="1754" spans="1:2" x14ac:dyDescent="0.2">
      <c r="A1754" s="349">
        <v>20.03</v>
      </c>
      <c r="B1754" s="349">
        <v>244756.86</v>
      </c>
    </row>
    <row r="1755" spans="1:2" x14ac:dyDescent="0.2">
      <c r="A1755" s="349">
        <v>20.04</v>
      </c>
      <c r="B1755" s="349">
        <v>244869.29</v>
      </c>
    </row>
    <row r="1756" spans="1:2" x14ac:dyDescent="0.2">
      <c r="A1756" s="349">
        <v>20.05</v>
      </c>
      <c r="B1756" s="349">
        <v>244981.72</v>
      </c>
    </row>
    <row r="1757" spans="1:2" x14ac:dyDescent="0.2">
      <c r="A1757" s="349">
        <v>20.059999999999999</v>
      </c>
      <c r="B1757" s="349">
        <v>245094.16</v>
      </c>
    </row>
    <row r="1758" spans="1:2" x14ac:dyDescent="0.2">
      <c r="A1758" s="349">
        <v>20.07</v>
      </c>
      <c r="B1758" s="349">
        <v>245206.59</v>
      </c>
    </row>
    <row r="1759" spans="1:2" x14ac:dyDescent="0.2">
      <c r="A1759" s="349">
        <v>20.079999999999998</v>
      </c>
      <c r="B1759" s="349">
        <v>245319.03</v>
      </c>
    </row>
    <row r="1760" spans="1:2" x14ac:dyDescent="0.2">
      <c r="A1760" s="349">
        <v>20.09</v>
      </c>
      <c r="B1760" s="349">
        <v>245431.47</v>
      </c>
    </row>
    <row r="1761" spans="1:2" x14ac:dyDescent="0.2">
      <c r="A1761" s="349">
        <v>20.100000000000001</v>
      </c>
      <c r="B1761" s="349">
        <v>245543.91</v>
      </c>
    </row>
    <row r="1762" spans="1:2" x14ac:dyDescent="0.2">
      <c r="A1762" s="349">
        <v>20.11</v>
      </c>
      <c r="B1762" s="349">
        <v>245656.35</v>
      </c>
    </row>
    <row r="1763" spans="1:2" x14ac:dyDescent="0.2">
      <c r="A1763" s="349">
        <v>20.12</v>
      </c>
      <c r="B1763" s="349">
        <v>245768.8</v>
      </c>
    </row>
    <row r="1764" spans="1:2" x14ac:dyDescent="0.2">
      <c r="A1764" s="349">
        <v>20.13</v>
      </c>
      <c r="B1764" s="349">
        <v>245881.25</v>
      </c>
    </row>
    <row r="1765" spans="1:2" x14ac:dyDescent="0.2">
      <c r="A1765" s="349">
        <v>20.14</v>
      </c>
      <c r="B1765" s="349">
        <v>245993.69</v>
      </c>
    </row>
    <row r="1766" spans="1:2" x14ac:dyDescent="0.2">
      <c r="A1766" s="349">
        <v>20.149999999999999</v>
      </c>
      <c r="B1766" s="349">
        <v>246106.14</v>
      </c>
    </row>
    <row r="1767" spans="1:2" x14ac:dyDescent="0.2">
      <c r="A1767" s="349">
        <v>20.16</v>
      </c>
      <c r="B1767" s="349">
        <v>246218.6</v>
      </c>
    </row>
    <row r="1768" spans="1:2" x14ac:dyDescent="0.2">
      <c r="A1768" s="349">
        <v>20.170000000000002</v>
      </c>
      <c r="B1768" s="349">
        <v>246331.05</v>
      </c>
    </row>
    <row r="1769" spans="1:2" x14ac:dyDescent="0.2">
      <c r="A1769" s="349">
        <v>20.18</v>
      </c>
      <c r="B1769" s="349">
        <v>246443.51</v>
      </c>
    </row>
    <row r="1770" spans="1:2" x14ac:dyDescent="0.2">
      <c r="A1770" s="349">
        <v>20.190000000000001</v>
      </c>
      <c r="B1770" s="349">
        <v>246555.96</v>
      </c>
    </row>
    <row r="1771" spans="1:2" x14ac:dyDescent="0.2">
      <c r="A1771" s="349">
        <v>20.2</v>
      </c>
      <c r="B1771" s="349">
        <v>246668.42</v>
      </c>
    </row>
    <row r="1772" spans="1:2" x14ac:dyDescent="0.2">
      <c r="A1772" s="349">
        <v>20.21</v>
      </c>
      <c r="B1772" s="349">
        <v>246780.88</v>
      </c>
    </row>
    <row r="1773" spans="1:2" x14ac:dyDescent="0.2">
      <c r="A1773" s="349">
        <v>20.22</v>
      </c>
      <c r="B1773" s="349">
        <v>246893.35</v>
      </c>
    </row>
    <row r="1774" spans="1:2" x14ac:dyDescent="0.2">
      <c r="A1774" s="349">
        <v>20.23</v>
      </c>
      <c r="B1774" s="349">
        <v>247005.81</v>
      </c>
    </row>
    <row r="1775" spans="1:2" x14ac:dyDescent="0.2">
      <c r="A1775" s="349">
        <v>20.239999999999998</v>
      </c>
      <c r="B1775" s="349">
        <v>247118.28</v>
      </c>
    </row>
    <row r="1776" spans="1:2" x14ac:dyDescent="0.2">
      <c r="A1776" s="349">
        <v>20.25</v>
      </c>
      <c r="B1776" s="349">
        <v>247230.74</v>
      </c>
    </row>
    <row r="1777" spans="1:2" x14ac:dyDescent="0.2">
      <c r="A1777" s="349">
        <v>20.260000000000002</v>
      </c>
      <c r="B1777" s="349">
        <v>247343.21</v>
      </c>
    </row>
    <row r="1778" spans="1:2" x14ac:dyDescent="0.2">
      <c r="A1778" s="349">
        <v>20.27</v>
      </c>
      <c r="B1778" s="349">
        <v>247455.68</v>
      </c>
    </row>
    <row r="1779" spans="1:2" x14ac:dyDescent="0.2">
      <c r="A1779" s="349">
        <v>20.28</v>
      </c>
      <c r="B1779" s="349">
        <v>247568.16</v>
      </c>
    </row>
    <row r="1780" spans="1:2" x14ac:dyDescent="0.2">
      <c r="A1780" s="349">
        <v>20.29</v>
      </c>
      <c r="B1780" s="349">
        <v>247680.63</v>
      </c>
    </row>
    <row r="1781" spans="1:2" x14ac:dyDescent="0.2">
      <c r="A1781" s="349">
        <v>20.3</v>
      </c>
      <c r="B1781" s="349">
        <v>247793.11</v>
      </c>
    </row>
    <row r="1782" spans="1:2" x14ac:dyDescent="0.2">
      <c r="A1782" s="349">
        <v>20.309999999999999</v>
      </c>
      <c r="B1782" s="349">
        <v>247905.58</v>
      </c>
    </row>
    <row r="1783" spans="1:2" x14ac:dyDescent="0.2">
      <c r="A1783" s="349">
        <v>20.32</v>
      </c>
      <c r="B1783" s="349">
        <v>248018.06</v>
      </c>
    </row>
    <row r="1784" spans="1:2" x14ac:dyDescent="0.2">
      <c r="A1784" s="349">
        <v>20.329999999999998</v>
      </c>
      <c r="B1784" s="349">
        <v>248130.55</v>
      </c>
    </row>
    <row r="1785" spans="1:2" x14ac:dyDescent="0.2">
      <c r="A1785" s="349">
        <v>20.34</v>
      </c>
      <c r="B1785" s="349">
        <v>248243.03</v>
      </c>
    </row>
    <row r="1786" spans="1:2" x14ac:dyDescent="0.2">
      <c r="A1786" s="349">
        <v>20.350000000000001</v>
      </c>
      <c r="B1786" s="349">
        <v>248355.51</v>
      </c>
    </row>
    <row r="1787" spans="1:2" x14ac:dyDescent="0.2">
      <c r="A1787" s="349">
        <v>20.36</v>
      </c>
      <c r="B1787" s="349">
        <v>248468</v>
      </c>
    </row>
    <row r="1788" spans="1:2" x14ac:dyDescent="0.2">
      <c r="A1788" s="349">
        <v>20.37</v>
      </c>
      <c r="B1788" s="349">
        <v>248580.49</v>
      </c>
    </row>
    <row r="1789" spans="1:2" x14ac:dyDescent="0.2">
      <c r="A1789" s="349">
        <v>20.38</v>
      </c>
      <c r="B1789" s="349">
        <v>248692.98</v>
      </c>
    </row>
    <row r="1790" spans="1:2" x14ac:dyDescent="0.2">
      <c r="A1790" s="349">
        <v>20.39</v>
      </c>
      <c r="B1790" s="349">
        <v>248805.47</v>
      </c>
    </row>
    <row r="1791" spans="1:2" x14ac:dyDescent="0.2">
      <c r="A1791" s="349">
        <v>20.399999999999999</v>
      </c>
      <c r="B1791" s="349">
        <v>248917.96</v>
      </c>
    </row>
    <row r="1792" spans="1:2" x14ac:dyDescent="0.2">
      <c r="A1792" s="349">
        <v>20.41</v>
      </c>
      <c r="B1792" s="349">
        <v>249030.46</v>
      </c>
    </row>
    <row r="1793" spans="1:2" x14ac:dyDescent="0.2">
      <c r="A1793" s="349">
        <v>20.420000000000002</v>
      </c>
      <c r="B1793" s="349">
        <v>249142.96</v>
      </c>
    </row>
    <row r="1794" spans="1:2" x14ac:dyDescent="0.2">
      <c r="A1794" s="349">
        <v>20.43</v>
      </c>
      <c r="B1794" s="349">
        <v>249255.45</v>
      </c>
    </row>
    <row r="1795" spans="1:2" x14ac:dyDescent="0.2">
      <c r="A1795" s="349">
        <v>20.440000000000001</v>
      </c>
      <c r="B1795" s="349">
        <v>249367.95</v>
      </c>
    </row>
    <row r="1796" spans="1:2" x14ac:dyDescent="0.2">
      <c r="A1796" s="349">
        <v>20.45</v>
      </c>
      <c r="B1796" s="349">
        <v>249480.46</v>
      </c>
    </row>
    <row r="1797" spans="1:2" x14ac:dyDescent="0.2">
      <c r="A1797" s="349">
        <v>20.46</v>
      </c>
      <c r="B1797" s="349">
        <v>249592.95999999999</v>
      </c>
    </row>
    <row r="1798" spans="1:2" x14ac:dyDescent="0.2">
      <c r="A1798" s="349">
        <v>20.47</v>
      </c>
      <c r="B1798" s="349">
        <v>249705.47</v>
      </c>
    </row>
    <row r="1799" spans="1:2" x14ac:dyDescent="0.2">
      <c r="A1799" s="349">
        <v>20.48</v>
      </c>
      <c r="B1799" s="349">
        <v>249817.97</v>
      </c>
    </row>
    <row r="1800" spans="1:2" x14ac:dyDescent="0.2">
      <c r="A1800" s="349">
        <v>20.49</v>
      </c>
      <c r="B1800" s="349">
        <v>249930.48</v>
      </c>
    </row>
    <row r="1801" spans="1:2" x14ac:dyDescent="0.2">
      <c r="A1801" s="349">
        <v>20.5</v>
      </c>
      <c r="B1801" s="349">
        <v>250042.99</v>
      </c>
    </row>
    <row r="1802" spans="1:2" x14ac:dyDescent="0.2">
      <c r="A1802" s="349">
        <v>20.51</v>
      </c>
      <c r="B1802" s="349">
        <v>250155.5</v>
      </c>
    </row>
    <row r="1803" spans="1:2" x14ac:dyDescent="0.2">
      <c r="A1803" s="349">
        <v>20.52</v>
      </c>
      <c r="B1803" s="349">
        <v>250268.02</v>
      </c>
    </row>
    <row r="1804" spans="1:2" x14ac:dyDescent="0.2">
      <c r="A1804" s="349">
        <v>20.53</v>
      </c>
      <c r="B1804" s="349">
        <v>250380.53</v>
      </c>
    </row>
    <row r="1805" spans="1:2" x14ac:dyDescent="0.2">
      <c r="A1805" s="349">
        <v>20.54</v>
      </c>
      <c r="B1805" s="349">
        <v>250493.05</v>
      </c>
    </row>
    <row r="1806" spans="1:2" x14ac:dyDescent="0.2">
      <c r="A1806" s="349">
        <v>20.55</v>
      </c>
      <c r="B1806" s="349">
        <v>250605.57</v>
      </c>
    </row>
    <row r="1807" spans="1:2" x14ac:dyDescent="0.2">
      <c r="A1807" s="349">
        <v>20.56</v>
      </c>
      <c r="B1807" s="349">
        <v>250718.09</v>
      </c>
    </row>
    <row r="1808" spans="1:2" x14ac:dyDescent="0.2">
      <c r="A1808" s="349">
        <v>20.57</v>
      </c>
      <c r="B1808" s="349">
        <v>250830.61</v>
      </c>
    </row>
    <row r="1809" spans="1:2" x14ac:dyDescent="0.2">
      <c r="A1809" s="349">
        <v>20.58</v>
      </c>
      <c r="B1809" s="349">
        <v>250943.14</v>
      </c>
    </row>
    <row r="1810" spans="1:2" x14ac:dyDescent="0.2">
      <c r="A1810" s="349">
        <v>20.59</v>
      </c>
      <c r="B1810" s="349">
        <v>251055.66</v>
      </c>
    </row>
    <row r="1811" spans="1:2" x14ac:dyDescent="0.2">
      <c r="A1811" s="349">
        <v>20.6</v>
      </c>
      <c r="B1811" s="349">
        <v>251168.19</v>
      </c>
    </row>
    <row r="1812" spans="1:2" x14ac:dyDescent="0.2">
      <c r="A1812" s="349">
        <v>20.61</v>
      </c>
      <c r="B1812" s="349">
        <v>251280.72</v>
      </c>
    </row>
    <row r="1813" spans="1:2" x14ac:dyDescent="0.2">
      <c r="A1813" s="349">
        <v>20.62</v>
      </c>
      <c r="B1813" s="349">
        <v>251393.25</v>
      </c>
    </row>
    <row r="1814" spans="1:2" x14ac:dyDescent="0.2">
      <c r="A1814" s="349">
        <v>20.63</v>
      </c>
      <c r="B1814" s="349">
        <v>251505.78</v>
      </c>
    </row>
    <row r="1815" spans="1:2" x14ac:dyDescent="0.2">
      <c r="A1815" s="349">
        <v>20.64</v>
      </c>
      <c r="B1815" s="349">
        <v>251618.32</v>
      </c>
    </row>
    <row r="1816" spans="1:2" x14ac:dyDescent="0.2">
      <c r="A1816" s="349">
        <v>20.65</v>
      </c>
      <c r="B1816" s="349">
        <v>251730.85</v>
      </c>
    </row>
    <row r="1817" spans="1:2" x14ac:dyDescent="0.2">
      <c r="A1817" s="349">
        <v>20.66</v>
      </c>
      <c r="B1817" s="349">
        <v>251843.39</v>
      </c>
    </row>
    <row r="1818" spans="1:2" x14ac:dyDescent="0.2">
      <c r="A1818" s="349">
        <v>20.67</v>
      </c>
      <c r="B1818" s="349">
        <v>251955.93</v>
      </c>
    </row>
    <row r="1819" spans="1:2" x14ac:dyDescent="0.2">
      <c r="A1819" s="349">
        <v>20.68</v>
      </c>
      <c r="B1819" s="349">
        <v>252068.47</v>
      </c>
    </row>
    <row r="1820" spans="1:2" x14ac:dyDescent="0.2">
      <c r="A1820" s="349">
        <v>20.69</v>
      </c>
      <c r="B1820" s="349">
        <v>252181.02</v>
      </c>
    </row>
    <row r="1821" spans="1:2" x14ac:dyDescent="0.2">
      <c r="A1821" s="349">
        <v>20.7</v>
      </c>
      <c r="B1821" s="349">
        <v>252293.56</v>
      </c>
    </row>
    <row r="1822" spans="1:2" x14ac:dyDescent="0.2">
      <c r="A1822" s="349">
        <v>20.71</v>
      </c>
      <c r="B1822" s="349">
        <v>252406.11</v>
      </c>
    </row>
    <row r="1823" spans="1:2" x14ac:dyDescent="0.2">
      <c r="A1823" s="349">
        <v>20.72</v>
      </c>
      <c r="B1823" s="349">
        <v>252518.65</v>
      </c>
    </row>
    <row r="1824" spans="1:2" x14ac:dyDescent="0.2">
      <c r="A1824" s="349">
        <v>20.73</v>
      </c>
      <c r="B1824" s="349">
        <v>252631.2</v>
      </c>
    </row>
    <row r="1825" spans="1:2" x14ac:dyDescent="0.2">
      <c r="A1825" s="349">
        <v>20.74</v>
      </c>
      <c r="B1825" s="349">
        <v>252743.76</v>
      </c>
    </row>
    <row r="1826" spans="1:2" x14ac:dyDescent="0.2">
      <c r="A1826" s="349">
        <v>20.75</v>
      </c>
      <c r="B1826" s="349">
        <v>252856.31</v>
      </c>
    </row>
    <row r="1827" spans="1:2" x14ac:dyDescent="0.2">
      <c r="A1827" s="349">
        <v>20.76</v>
      </c>
      <c r="B1827" s="349">
        <v>252968.86</v>
      </c>
    </row>
    <row r="1828" spans="1:2" x14ac:dyDescent="0.2">
      <c r="A1828" s="349">
        <v>20.77</v>
      </c>
      <c r="B1828" s="349">
        <v>253081.42</v>
      </c>
    </row>
    <row r="1829" spans="1:2" x14ac:dyDescent="0.2">
      <c r="A1829" s="349">
        <v>20.78</v>
      </c>
      <c r="B1829" s="349">
        <v>253193.98</v>
      </c>
    </row>
    <row r="1830" spans="1:2" x14ac:dyDescent="0.2">
      <c r="A1830" s="349">
        <v>20.79</v>
      </c>
      <c r="B1830" s="349">
        <v>253306.54</v>
      </c>
    </row>
    <row r="1831" spans="1:2" x14ac:dyDescent="0.2">
      <c r="A1831" s="349">
        <v>20.8</v>
      </c>
      <c r="B1831" s="349">
        <v>253419.1</v>
      </c>
    </row>
    <row r="1832" spans="1:2" x14ac:dyDescent="0.2">
      <c r="A1832" s="349">
        <v>20.81</v>
      </c>
      <c r="B1832" s="349">
        <v>253531.66</v>
      </c>
    </row>
    <row r="1833" spans="1:2" x14ac:dyDescent="0.2">
      <c r="A1833" s="349">
        <v>20.82</v>
      </c>
      <c r="B1833" s="349">
        <v>253644.23</v>
      </c>
    </row>
    <row r="1834" spans="1:2" x14ac:dyDescent="0.2">
      <c r="A1834" s="349">
        <v>20.83</v>
      </c>
      <c r="B1834" s="349">
        <v>253756.79</v>
      </c>
    </row>
    <row r="1835" spans="1:2" x14ac:dyDescent="0.2">
      <c r="A1835" s="349">
        <v>20.84</v>
      </c>
      <c r="B1835" s="349">
        <v>253869.36</v>
      </c>
    </row>
    <row r="1836" spans="1:2" x14ac:dyDescent="0.2">
      <c r="A1836" s="349">
        <v>20.85</v>
      </c>
      <c r="B1836" s="349">
        <v>253981.93</v>
      </c>
    </row>
    <row r="1837" spans="1:2" x14ac:dyDescent="0.2">
      <c r="A1837" s="349">
        <v>20.86</v>
      </c>
      <c r="B1837" s="349">
        <v>254094.5</v>
      </c>
    </row>
    <row r="1838" spans="1:2" x14ac:dyDescent="0.2">
      <c r="A1838" s="349">
        <v>20.87</v>
      </c>
      <c r="B1838" s="349">
        <v>254207.08</v>
      </c>
    </row>
    <row r="1839" spans="1:2" x14ac:dyDescent="0.2">
      <c r="A1839" s="349">
        <v>20.88</v>
      </c>
      <c r="B1839" s="349">
        <v>254319.65</v>
      </c>
    </row>
    <row r="1840" spans="1:2" x14ac:dyDescent="0.2">
      <c r="A1840" s="349">
        <v>20.89</v>
      </c>
      <c r="B1840" s="349">
        <v>254432.23</v>
      </c>
    </row>
    <row r="1841" spans="1:2" x14ac:dyDescent="0.2">
      <c r="A1841" s="349">
        <v>20.9</v>
      </c>
      <c r="B1841" s="349">
        <v>254544.81</v>
      </c>
    </row>
    <row r="1842" spans="1:2" x14ac:dyDescent="0.2">
      <c r="A1842" s="349">
        <v>20.91</v>
      </c>
      <c r="B1842" s="349">
        <v>254657.39</v>
      </c>
    </row>
    <row r="1843" spans="1:2" x14ac:dyDescent="0.2">
      <c r="A1843" s="349">
        <v>20.92</v>
      </c>
      <c r="B1843" s="349">
        <v>254769.97</v>
      </c>
    </row>
    <row r="1844" spans="1:2" x14ac:dyDescent="0.2">
      <c r="A1844" s="349">
        <v>20.93</v>
      </c>
      <c r="B1844" s="349">
        <v>254882.55</v>
      </c>
    </row>
    <row r="1845" spans="1:2" x14ac:dyDescent="0.2">
      <c r="A1845" s="349">
        <v>20.94</v>
      </c>
      <c r="B1845" s="349">
        <v>254995.14</v>
      </c>
    </row>
    <row r="1846" spans="1:2" x14ac:dyDescent="0.2">
      <c r="A1846" s="349">
        <v>20.95</v>
      </c>
      <c r="B1846" s="349">
        <v>255107.72</v>
      </c>
    </row>
    <row r="1847" spans="1:2" x14ac:dyDescent="0.2">
      <c r="A1847" s="349">
        <v>20.96</v>
      </c>
      <c r="B1847" s="349">
        <v>255220.31</v>
      </c>
    </row>
    <row r="1848" spans="1:2" x14ac:dyDescent="0.2">
      <c r="A1848" s="349">
        <v>20.97</v>
      </c>
      <c r="B1848" s="349">
        <v>255332.9</v>
      </c>
    </row>
    <row r="1849" spans="1:2" x14ac:dyDescent="0.2">
      <c r="A1849" s="349">
        <v>20.98</v>
      </c>
      <c r="B1849" s="349">
        <v>255445.49</v>
      </c>
    </row>
    <row r="1850" spans="1:2" x14ac:dyDescent="0.2">
      <c r="A1850" s="349">
        <v>20.99</v>
      </c>
      <c r="B1850" s="349">
        <v>255558.09</v>
      </c>
    </row>
    <row r="1851" spans="1:2" x14ac:dyDescent="0.2">
      <c r="A1851" s="349">
        <v>21</v>
      </c>
      <c r="B1851" s="349">
        <v>255670.68</v>
      </c>
    </row>
    <row r="1852" spans="1:2" x14ac:dyDescent="0.2">
      <c r="A1852" s="349">
        <v>21.01</v>
      </c>
      <c r="B1852" s="349">
        <v>255783.28</v>
      </c>
    </row>
    <row r="1853" spans="1:2" x14ac:dyDescent="0.2">
      <c r="A1853" s="349">
        <v>21.02</v>
      </c>
      <c r="B1853" s="349">
        <v>255895.88</v>
      </c>
    </row>
    <row r="1854" spans="1:2" x14ac:dyDescent="0.2">
      <c r="A1854" s="349">
        <v>21.03</v>
      </c>
      <c r="B1854" s="349">
        <v>256008.48</v>
      </c>
    </row>
    <row r="1855" spans="1:2" x14ac:dyDescent="0.2">
      <c r="A1855" s="349">
        <v>21.04</v>
      </c>
      <c r="B1855" s="349">
        <v>256121.08</v>
      </c>
    </row>
    <row r="1856" spans="1:2" x14ac:dyDescent="0.2">
      <c r="A1856" s="349">
        <v>21.05</v>
      </c>
      <c r="B1856" s="349">
        <v>256233.68</v>
      </c>
    </row>
    <row r="1857" spans="1:2" x14ac:dyDescent="0.2">
      <c r="A1857" s="349">
        <v>21.06</v>
      </c>
      <c r="B1857" s="349">
        <v>256346.29</v>
      </c>
    </row>
    <row r="1858" spans="1:2" x14ac:dyDescent="0.2">
      <c r="A1858" s="349">
        <v>21.07</v>
      </c>
      <c r="B1858" s="349">
        <v>256458.89</v>
      </c>
    </row>
    <row r="1859" spans="1:2" x14ac:dyDescent="0.2">
      <c r="A1859" s="349">
        <v>21.08</v>
      </c>
      <c r="B1859" s="349">
        <v>256571.5</v>
      </c>
    </row>
    <row r="1860" spans="1:2" x14ac:dyDescent="0.2">
      <c r="A1860" s="349">
        <v>21.09</v>
      </c>
      <c r="B1860" s="349">
        <v>256684.11</v>
      </c>
    </row>
    <row r="1861" spans="1:2" x14ac:dyDescent="0.2">
      <c r="A1861" s="349">
        <v>21.1</v>
      </c>
      <c r="B1861" s="349">
        <v>256796.72</v>
      </c>
    </row>
    <row r="1862" spans="1:2" x14ac:dyDescent="0.2">
      <c r="A1862" s="349">
        <v>21.11</v>
      </c>
      <c r="B1862" s="349">
        <v>256909.34</v>
      </c>
    </row>
    <row r="1863" spans="1:2" x14ac:dyDescent="0.2">
      <c r="A1863" s="349">
        <v>21.12</v>
      </c>
      <c r="B1863" s="349">
        <v>257021.95</v>
      </c>
    </row>
    <row r="1864" spans="1:2" x14ac:dyDescent="0.2">
      <c r="A1864" s="349">
        <v>21.13</v>
      </c>
      <c r="B1864" s="349">
        <v>257134.57</v>
      </c>
    </row>
    <row r="1865" spans="1:2" x14ac:dyDescent="0.2">
      <c r="A1865" s="349">
        <v>21.14</v>
      </c>
      <c r="B1865" s="349">
        <v>257247.19</v>
      </c>
    </row>
    <row r="1866" spans="1:2" x14ac:dyDescent="0.2">
      <c r="A1866" s="349">
        <v>21.15</v>
      </c>
      <c r="B1866" s="349">
        <v>257359.81</v>
      </c>
    </row>
    <row r="1867" spans="1:2" x14ac:dyDescent="0.2">
      <c r="A1867" s="349">
        <v>21.16</v>
      </c>
      <c r="B1867" s="349">
        <v>257472.43</v>
      </c>
    </row>
    <row r="1868" spans="1:2" x14ac:dyDescent="0.2">
      <c r="A1868" s="349">
        <v>21.17</v>
      </c>
      <c r="B1868" s="349">
        <v>257585.05</v>
      </c>
    </row>
    <row r="1869" spans="1:2" x14ac:dyDescent="0.2">
      <c r="A1869" s="349">
        <v>21.18</v>
      </c>
      <c r="B1869" s="349">
        <v>257697.68</v>
      </c>
    </row>
    <row r="1870" spans="1:2" x14ac:dyDescent="0.2">
      <c r="A1870" s="349">
        <v>21.19</v>
      </c>
      <c r="B1870" s="349">
        <v>257810.31</v>
      </c>
    </row>
    <row r="1871" spans="1:2" x14ac:dyDescent="0.2">
      <c r="A1871" s="349">
        <v>21.2</v>
      </c>
      <c r="B1871" s="349">
        <v>257922.93</v>
      </c>
    </row>
    <row r="1872" spans="1:2" x14ac:dyDescent="0.2">
      <c r="A1872" s="349">
        <v>21.21</v>
      </c>
      <c r="B1872" s="349">
        <v>258035.56</v>
      </c>
    </row>
    <row r="1873" spans="1:2" x14ac:dyDescent="0.2">
      <c r="A1873" s="349">
        <v>21.22</v>
      </c>
      <c r="B1873" s="349">
        <v>258148.2</v>
      </c>
    </row>
    <row r="1874" spans="1:2" x14ac:dyDescent="0.2">
      <c r="A1874" s="349">
        <v>21.23</v>
      </c>
      <c r="B1874" s="349">
        <v>258260.83</v>
      </c>
    </row>
    <row r="1875" spans="1:2" x14ac:dyDescent="0.2">
      <c r="A1875" s="349">
        <v>21.24</v>
      </c>
      <c r="B1875" s="349">
        <v>258373.46</v>
      </c>
    </row>
    <row r="1876" spans="1:2" x14ac:dyDescent="0.2">
      <c r="A1876" s="349">
        <v>21.25</v>
      </c>
      <c r="B1876" s="349">
        <v>258486.1</v>
      </c>
    </row>
    <row r="1877" spans="1:2" x14ac:dyDescent="0.2">
      <c r="A1877" s="349">
        <v>21.26</v>
      </c>
      <c r="B1877" s="349">
        <v>258598.74</v>
      </c>
    </row>
    <row r="1878" spans="1:2" x14ac:dyDescent="0.2">
      <c r="A1878" s="349">
        <v>21.27</v>
      </c>
      <c r="B1878" s="349">
        <v>258711.38</v>
      </c>
    </row>
    <row r="1879" spans="1:2" x14ac:dyDescent="0.2">
      <c r="A1879" s="349">
        <v>21.28</v>
      </c>
      <c r="B1879" s="349">
        <v>258824.02</v>
      </c>
    </row>
    <row r="1880" spans="1:2" x14ac:dyDescent="0.2">
      <c r="A1880" s="349">
        <v>21.29</v>
      </c>
      <c r="B1880" s="349">
        <v>258936.66</v>
      </c>
    </row>
    <row r="1881" spans="1:2" x14ac:dyDescent="0.2">
      <c r="A1881" s="349">
        <v>21.3</v>
      </c>
      <c r="B1881" s="349">
        <v>259049.31</v>
      </c>
    </row>
    <row r="1882" spans="1:2" x14ac:dyDescent="0.2">
      <c r="A1882" s="349">
        <v>21.31</v>
      </c>
      <c r="B1882" s="349">
        <v>259161.96</v>
      </c>
    </row>
    <row r="1883" spans="1:2" x14ac:dyDescent="0.2">
      <c r="A1883" s="349">
        <v>21.32</v>
      </c>
      <c r="B1883" s="349">
        <v>259274.6</v>
      </c>
    </row>
    <row r="1884" spans="1:2" x14ac:dyDescent="0.2">
      <c r="A1884" s="349">
        <v>21.33</v>
      </c>
      <c r="B1884" s="349">
        <v>259387.25</v>
      </c>
    </row>
    <row r="1885" spans="1:2" x14ac:dyDescent="0.2">
      <c r="A1885" s="349">
        <v>21.34</v>
      </c>
      <c r="B1885" s="349">
        <v>259499.91</v>
      </c>
    </row>
    <row r="1886" spans="1:2" x14ac:dyDescent="0.2">
      <c r="A1886" s="349">
        <v>21.35</v>
      </c>
      <c r="B1886" s="349">
        <v>259612.56</v>
      </c>
    </row>
    <row r="1887" spans="1:2" x14ac:dyDescent="0.2">
      <c r="A1887" s="349">
        <v>21.36</v>
      </c>
      <c r="B1887" s="349">
        <v>259725.21</v>
      </c>
    </row>
    <row r="1888" spans="1:2" x14ac:dyDescent="0.2">
      <c r="A1888" s="349">
        <v>21.37</v>
      </c>
      <c r="B1888" s="349">
        <v>259837.87</v>
      </c>
    </row>
    <row r="1889" spans="1:2" x14ac:dyDescent="0.2">
      <c r="A1889" s="349">
        <v>21.38</v>
      </c>
      <c r="B1889" s="349">
        <v>259950.53</v>
      </c>
    </row>
    <row r="1890" spans="1:2" x14ac:dyDescent="0.2">
      <c r="A1890" s="349">
        <v>21.39</v>
      </c>
      <c r="B1890" s="349">
        <v>260063.19</v>
      </c>
    </row>
    <row r="1891" spans="1:2" x14ac:dyDescent="0.2">
      <c r="A1891" s="349">
        <v>21.4</v>
      </c>
      <c r="B1891" s="349">
        <v>260175.85</v>
      </c>
    </row>
    <row r="1892" spans="1:2" x14ac:dyDescent="0.2">
      <c r="A1892" s="349">
        <v>21.41</v>
      </c>
      <c r="B1892" s="349">
        <v>260288.51</v>
      </c>
    </row>
    <row r="1893" spans="1:2" x14ac:dyDescent="0.2">
      <c r="A1893" s="349">
        <v>21.42</v>
      </c>
      <c r="B1893" s="349">
        <v>260401.18</v>
      </c>
    </row>
    <row r="1894" spans="1:2" x14ac:dyDescent="0.2">
      <c r="A1894" s="349">
        <v>21.43</v>
      </c>
      <c r="B1894" s="349">
        <v>260513.84</v>
      </c>
    </row>
    <row r="1895" spans="1:2" x14ac:dyDescent="0.2">
      <c r="A1895" s="349">
        <v>21.44</v>
      </c>
      <c r="B1895" s="349">
        <v>260626.51</v>
      </c>
    </row>
    <row r="1896" spans="1:2" x14ac:dyDescent="0.2">
      <c r="A1896" s="349">
        <v>21.45</v>
      </c>
      <c r="B1896" s="349">
        <v>260739.18</v>
      </c>
    </row>
    <row r="1897" spans="1:2" x14ac:dyDescent="0.2">
      <c r="A1897" s="349">
        <v>21.46</v>
      </c>
      <c r="B1897" s="349">
        <v>260851.85</v>
      </c>
    </row>
    <row r="1898" spans="1:2" x14ac:dyDescent="0.2">
      <c r="A1898" s="349">
        <v>21.47</v>
      </c>
      <c r="B1898" s="349">
        <v>260964.53</v>
      </c>
    </row>
    <row r="1899" spans="1:2" x14ac:dyDescent="0.2">
      <c r="A1899" s="349">
        <v>21.48</v>
      </c>
      <c r="B1899" s="349">
        <v>261077.2</v>
      </c>
    </row>
    <row r="1900" spans="1:2" x14ac:dyDescent="0.2">
      <c r="A1900" s="349">
        <v>21.49</v>
      </c>
      <c r="B1900" s="349">
        <v>261189.88</v>
      </c>
    </row>
    <row r="1901" spans="1:2" x14ac:dyDescent="0.2">
      <c r="A1901" s="349">
        <v>21.5</v>
      </c>
      <c r="B1901" s="349">
        <v>261302.56</v>
      </c>
    </row>
    <row r="1902" spans="1:2" x14ac:dyDescent="0.2">
      <c r="A1902" s="349">
        <v>21.51</v>
      </c>
      <c r="B1902" s="349">
        <v>261415.23</v>
      </c>
    </row>
    <row r="1903" spans="1:2" x14ac:dyDescent="0.2">
      <c r="A1903" s="349">
        <v>21.52</v>
      </c>
      <c r="B1903" s="349">
        <v>261527.92</v>
      </c>
    </row>
    <row r="1904" spans="1:2" x14ac:dyDescent="0.2">
      <c r="A1904" s="349">
        <v>21.53</v>
      </c>
      <c r="B1904" s="349">
        <v>261640.6</v>
      </c>
    </row>
    <row r="1905" spans="1:2" x14ac:dyDescent="0.2">
      <c r="A1905" s="349">
        <v>21.54</v>
      </c>
      <c r="B1905" s="349">
        <v>261753.28</v>
      </c>
    </row>
    <row r="1906" spans="1:2" x14ac:dyDescent="0.2">
      <c r="A1906" s="349">
        <v>21.55</v>
      </c>
      <c r="B1906" s="349">
        <v>261865.97</v>
      </c>
    </row>
    <row r="1907" spans="1:2" x14ac:dyDescent="0.2">
      <c r="A1907" s="349">
        <v>21.56</v>
      </c>
      <c r="B1907" s="349">
        <v>261978.66</v>
      </c>
    </row>
    <row r="1908" spans="1:2" x14ac:dyDescent="0.2">
      <c r="A1908" s="349">
        <v>21.57</v>
      </c>
      <c r="B1908" s="349">
        <v>262091.35</v>
      </c>
    </row>
    <row r="1909" spans="1:2" x14ac:dyDescent="0.2">
      <c r="A1909" s="349">
        <v>21.58</v>
      </c>
      <c r="B1909" s="349">
        <v>262204.03999999998</v>
      </c>
    </row>
    <row r="1910" spans="1:2" x14ac:dyDescent="0.2">
      <c r="A1910" s="349">
        <v>21.59</v>
      </c>
      <c r="B1910" s="349">
        <v>262316.73</v>
      </c>
    </row>
    <row r="1911" spans="1:2" x14ac:dyDescent="0.2">
      <c r="A1911" s="349">
        <v>21.6</v>
      </c>
      <c r="B1911" s="349">
        <v>262429.42</v>
      </c>
    </row>
    <row r="1912" spans="1:2" x14ac:dyDescent="0.2">
      <c r="A1912" s="349">
        <v>21.61</v>
      </c>
      <c r="B1912" s="349">
        <v>262542.12</v>
      </c>
    </row>
    <row r="1913" spans="1:2" x14ac:dyDescent="0.2">
      <c r="A1913" s="349">
        <v>21.62</v>
      </c>
      <c r="B1913" s="349">
        <v>262654.82</v>
      </c>
    </row>
    <row r="1914" spans="1:2" x14ac:dyDescent="0.2">
      <c r="A1914" s="349">
        <v>21.63</v>
      </c>
      <c r="B1914" s="349">
        <v>262767.52</v>
      </c>
    </row>
    <row r="1915" spans="1:2" x14ac:dyDescent="0.2">
      <c r="A1915" s="349">
        <v>21.64</v>
      </c>
      <c r="B1915" s="349">
        <v>262880.21999999997</v>
      </c>
    </row>
    <row r="1916" spans="1:2" x14ac:dyDescent="0.2">
      <c r="A1916" s="349">
        <v>21.65</v>
      </c>
      <c r="B1916" s="349">
        <v>262992.92</v>
      </c>
    </row>
    <row r="1917" spans="1:2" x14ac:dyDescent="0.2">
      <c r="A1917" s="349">
        <v>21.66</v>
      </c>
      <c r="B1917" s="349">
        <v>263105.62</v>
      </c>
    </row>
    <row r="1918" spans="1:2" x14ac:dyDescent="0.2">
      <c r="A1918" s="349">
        <v>21.67</v>
      </c>
      <c r="B1918" s="349">
        <v>263218.33</v>
      </c>
    </row>
    <row r="1919" spans="1:2" x14ac:dyDescent="0.2">
      <c r="A1919" s="349">
        <v>21.68</v>
      </c>
      <c r="B1919" s="349">
        <v>263331.03999999998</v>
      </c>
    </row>
    <row r="1920" spans="1:2" x14ac:dyDescent="0.2">
      <c r="A1920" s="349">
        <v>21.69</v>
      </c>
      <c r="B1920" s="349">
        <v>263443.75</v>
      </c>
    </row>
    <row r="1921" spans="1:2" x14ac:dyDescent="0.2">
      <c r="A1921" s="349">
        <v>21.7</v>
      </c>
      <c r="B1921" s="349">
        <v>263556.46000000002</v>
      </c>
    </row>
    <row r="1922" spans="1:2" x14ac:dyDescent="0.2">
      <c r="A1922" s="349">
        <v>21.71</v>
      </c>
      <c r="B1922" s="349">
        <v>263669.17</v>
      </c>
    </row>
    <row r="1923" spans="1:2" x14ac:dyDescent="0.2">
      <c r="A1923" s="349">
        <v>21.72</v>
      </c>
      <c r="B1923" s="349">
        <v>263781.88</v>
      </c>
    </row>
    <row r="1924" spans="1:2" x14ac:dyDescent="0.2">
      <c r="A1924" s="349">
        <v>21.73</v>
      </c>
      <c r="B1924" s="349">
        <v>263894.59999999998</v>
      </c>
    </row>
    <row r="1925" spans="1:2" x14ac:dyDescent="0.2">
      <c r="A1925" s="349">
        <v>21.74</v>
      </c>
      <c r="B1925" s="349">
        <v>264007.32</v>
      </c>
    </row>
    <row r="1926" spans="1:2" x14ac:dyDescent="0.2">
      <c r="A1926" s="349">
        <v>21.75</v>
      </c>
      <c r="B1926" s="349">
        <v>264120.03000000003</v>
      </c>
    </row>
    <row r="1927" spans="1:2" x14ac:dyDescent="0.2">
      <c r="A1927" s="349">
        <v>21.76</v>
      </c>
      <c r="B1927" s="349">
        <v>264232.75</v>
      </c>
    </row>
    <row r="1928" spans="1:2" x14ac:dyDescent="0.2">
      <c r="A1928" s="349">
        <v>21.77</v>
      </c>
      <c r="B1928" s="349">
        <v>264345.48</v>
      </c>
    </row>
    <row r="1929" spans="1:2" x14ac:dyDescent="0.2">
      <c r="A1929" s="349">
        <v>21.78</v>
      </c>
      <c r="B1929" s="349">
        <v>264458.2</v>
      </c>
    </row>
    <row r="1930" spans="1:2" x14ac:dyDescent="0.2">
      <c r="A1930" s="349">
        <v>21.79</v>
      </c>
      <c r="B1930" s="349">
        <v>264570.93</v>
      </c>
    </row>
    <row r="1931" spans="1:2" x14ac:dyDescent="0.2">
      <c r="A1931" s="349">
        <v>21.8</v>
      </c>
      <c r="B1931" s="349">
        <v>264683.65000000002</v>
      </c>
    </row>
    <row r="1932" spans="1:2" x14ac:dyDescent="0.2">
      <c r="A1932" s="349">
        <v>21.81</v>
      </c>
      <c r="B1932" s="349">
        <v>264796.38</v>
      </c>
    </row>
    <row r="1933" spans="1:2" x14ac:dyDescent="0.2">
      <c r="A1933" s="349">
        <v>21.82</v>
      </c>
      <c r="B1933" s="349">
        <v>264909.11</v>
      </c>
    </row>
    <row r="1934" spans="1:2" x14ac:dyDescent="0.2">
      <c r="A1934" s="349">
        <v>21.83</v>
      </c>
      <c r="B1934" s="349">
        <v>265021.84000000003</v>
      </c>
    </row>
    <row r="1935" spans="1:2" x14ac:dyDescent="0.2">
      <c r="A1935" s="349">
        <v>21.84</v>
      </c>
      <c r="B1935" s="349">
        <v>265134.58</v>
      </c>
    </row>
    <row r="1936" spans="1:2" x14ac:dyDescent="0.2">
      <c r="A1936" s="349">
        <v>21.85</v>
      </c>
      <c r="B1936" s="349">
        <v>265247.31</v>
      </c>
    </row>
    <row r="1937" spans="1:2" x14ac:dyDescent="0.2">
      <c r="A1937" s="349">
        <v>21.86</v>
      </c>
      <c r="B1937" s="349">
        <v>265360.05</v>
      </c>
    </row>
    <row r="1938" spans="1:2" x14ac:dyDescent="0.2">
      <c r="A1938" s="349">
        <v>21.87</v>
      </c>
      <c r="B1938" s="349">
        <v>265472.78999999998</v>
      </c>
    </row>
    <row r="1939" spans="1:2" x14ac:dyDescent="0.2">
      <c r="A1939" s="349">
        <v>21.88</v>
      </c>
      <c r="B1939" s="349">
        <v>265585.53000000003</v>
      </c>
    </row>
    <row r="1940" spans="1:2" x14ac:dyDescent="0.2">
      <c r="A1940" s="349">
        <v>21.89</v>
      </c>
      <c r="B1940" s="349">
        <v>265698.27</v>
      </c>
    </row>
    <row r="1941" spans="1:2" x14ac:dyDescent="0.2">
      <c r="A1941" s="349">
        <v>21.9</v>
      </c>
      <c r="B1941" s="349">
        <v>265811.01</v>
      </c>
    </row>
    <row r="1942" spans="1:2" x14ac:dyDescent="0.2">
      <c r="A1942" s="349">
        <v>21.91</v>
      </c>
      <c r="B1942" s="349">
        <v>265923.75</v>
      </c>
    </row>
    <row r="1943" spans="1:2" x14ac:dyDescent="0.2">
      <c r="A1943" s="349">
        <v>21.92</v>
      </c>
      <c r="B1943" s="349">
        <v>266036.5</v>
      </c>
    </row>
    <row r="1944" spans="1:2" x14ac:dyDescent="0.2">
      <c r="A1944" s="349">
        <v>21.93</v>
      </c>
      <c r="B1944" s="349">
        <v>266149.25</v>
      </c>
    </row>
    <row r="1945" spans="1:2" x14ac:dyDescent="0.2">
      <c r="A1945" s="349">
        <v>21.94</v>
      </c>
      <c r="B1945" s="349">
        <v>266262</v>
      </c>
    </row>
    <row r="1946" spans="1:2" x14ac:dyDescent="0.2">
      <c r="A1946" s="349">
        <v>21.95</v>
      </c>
      <c r="B1946" s="349">
        <v>266374.75</v>
      </c>
    </row>
    <row r="1947" spans="1:2" x14ac:dyDescent="0.2">
      <c r="A1947" s="349">
        <v>21.96</v>
      </c>
      <c r="B1947" s="349">
        <v>266487.5</v>
      </c>
    </row>
    <row r="1948" spans="1:2" x14ac:dyDescent="0.2">
      <c r="A1948" s="349">
        <v>21.97</v>
      </c>
      <c r="B1948" s="349">
        <v>266600.26</v>
      </c>
    </row>
    <row r="1949" spans="1:2" x14ac:dyDescent="0.2">
      <c r="A1949" s="349">
        <v>21.98</v>
      </c>
      <c r="B1949" s="349">
        <v>266713.01</v>
      </c>
    </row>
    <row r="1950" spans="1:2" x14ac:dyDescent="0.2">
      <c r="A1950" s="349">
        <v>21.99</v>
      </c>
      <c r="B1950" s="349">
        <v>266825.77</v>
      </c>
    </row>
    <row r="1951" spans="1:2" x14ac:dyDescent="0.2">
      <c r="A1951" s="349">
        <v>22</v>
      </c>
      <c r="B1951" s="349">
        <v>266938.53000000003</v>
      </c>
    </row>
    <row r="1952" spans="1:2" x14ac:dyDescent="0.2">
      <c r="A1952" s="349">
        <v>22.01</v>
      </c>
      <c r="B1952" s="349">
        <v>267051.28999999998</v>
      </c>
    </row>
    <row r="1953" spans="1:2" x14ac:dyDescent="0.2">
      <c r="A1953" s="349">
        <v>22.02</v>
      </c>
      <c r="B1953" s="349">
        <v>267164.05</v>
      </c>
    </row>
    <row r="1954" spans="1:2" x14ac:dyDescent="0.2">
      <c r="A1954" s="349">
        <v>22.03</v>
      </c>
      <c r="B1954" s="349">
        <v>267276.82</v>
      </c>
    </row>
    <row r="1955" spans="1:2" x14ac:dyDescent="0.2">
      <c r="A1955" s="349">
        <v>22.04</v>
      </c>
      <c r="B1955" s="349">
        <v>267389.58</v>
      </c>
    </row>
    <row r="1956" spans="1:2" x14ac:dyDescent="0.2">
      <c r="A1956" s="349">
        <v>22.05</v>
      </c>
      <c r="B1956" s="349">
        <v>267502.34999999998</v>
      </c>
    </row>
    <row r="1957" spans="1:2" x14ac:dyDescent="0.2">
      <c r="A1957" s="349">
        <v>22.06</v>
      </c>
      <c r="B1957" s="349">
        <v>267615.12</v>
      </c>
    </row>
    <row r="1958" spans="1:2" x14ac:dyDescent="0.2">
      <c r="A1958" s="349">
        <v>22.07</v>
      </c>
      <c r="B1958" s="349">
        <v>267727.89</v>
      </c>
    </row>
    <row r="1959" spans="1:2" x14ac:dyDescent="0.2">
      <c r="A1959" s="349">
        <v>22.08</v>
      </c>
      <c r="B1959" s="349">
        <v>267840.65999999997</v>
      </c>
    </row>
    <row r="1960" spans="1:2" x14ac:dyDescent="0.2">
      <c r="A1960" s="349">
        <v>22.09</v>
      </c>
      <c r="B1960" s="349">
        <v>267953.43</v>
      </c>
    </row>
    <row r="1961" spans="1:2" x14ac:dyDescent="0.2">
      <c r="A1961" s="349">
        <v>22.1</v>
      </c>
      <c r="B1961" s="349">
        <v>268066.21000000002</v>
      </c>
    </row>
    <row r="1962" spans="1:2" x14ac:dyDescent="0.2">
      <c r="A1962" s="349">
        <v>22.11</v>
      </c>
      <c r="B1962" s="349">
        <v>268178.98</v>
      </c>
    </row>
    <row r="1963" spans="1:2" x14ac:dyDescent="0.2">
      <c r="A1963" s="349">
        <v>22.12</v>
      </c>
      <c r="B1963" s="349">
        <v>268291.76</v>
      </c>
    </row>
    <row r="1964" spans="1:2" x14ac:dyDescent="0.2">
      <c r="A1964" s="349">
        <v>22.13</v>
      </c>
      <c r="B1964" s="349">
        <v>268404.53999999998</v>
      </c>
    </row>
    <row r="1965" spans="1:2" x14ac:dyDescent="0.2">
      <c r="A1965" s="349">
        <v>22.14</v>
      </c>
      <c r="B1965" s="349">
        <v>268517.32</v>
      </c>
    </row>
    <row r="1966" spans="1:2" x14ac:dyDescent="0.2">
      <c r="A1966" s="349">
        <v>22.15</v>
      </c>
      <c r="B1966" s="349">
        <v>268630.11</v>
      </c>
    </row>
    <row r="1967" spans="1:2" x14ac:dyDescent="0.2">
      <c r="A1967" s="349">
        <v>22.16</v>
      </c>
      <c r="B1967" s="349">
        <v>268742.89</v>
      </c>
    </row>
    <row r="1968" spans="1:2" x14ac:dyDescent="0.2">
      <c r="A1968" s="349">
        <v>22.17</v>
      </c>
      <c r="B1968" s="349">
        <v>268855.67999999999</v>
      </c>
    </row>
    <row r="1969" spans="1:2" x14ac:dyDescent="0.2">
      <c r="A1969" s="349">
        <v>22.18</v>
      </c>
      <c r="B1969" s="349">
        <v>268968.46999999997</v>
      </c>
    </row>
    <row r="1970" spans="1:2" x14ac:dyDescent="0.2">
      <c r="A1970" s="349">
        <v>22.19</v>
      </c>
      <c r="B1970" s="349">
        <v>269081.26</v>
      </c>
    </row>
    <row r="1971" spans="1:2" x14ac:dyDescent="0.2">
      <c r="A1971" s="349">
        <v>22.2</v>
      </c>
      <c r="B1971" s="349">
        <v>269194.05</v>
      </c>
    </row>
    <row r="1972" spans="1:2" x14ac:dyDescent="0.2">
      <c r="A1972" s="349">
        <v>22.21</v>
      </c>
      <c r="B1972" s="349">
        <v>269306.84000000003</v>
      </c>
    </row>
    <row r="1973" spans="1:2" x14ac:dyDescent="0.2">
      <c r="A1973" s="349">
        <v>22.22</v>
      </c>
      <c r="B1973" s="349">
        <v>269419.63</v>
      </c>
    </row>
    <row r="1974" spans="1:2" x14ac:dyDescent="0.2">
      <c r="A1974" s="349">
        <v>22.23</v>
      </c>
      <c r="B1974" s="349">
        <v>269532.43</v>
      </c>
    </row>
    <row r="1975" spans="1:2" x14ac:dyDescent="0.2">
      <c r="A1975" s="349">
        <v>22.24</v>
      </c>
      <c r="B1975" s="349">
        <v>269645.23</v>
      </c>
    </row>
    <row r="1976" spans="1:2" x14ac:dyDescent="0.2">
      <c r="A1976" s="349">
        <v>22.25</v>
      </c>
      <c r="B1976" s="349">
        <v>269758.03000000003</v>
      </c>
    </row>
    <row r="1977" spans="1:2" x14ac:dyDescent="0.2">
      <c r="A1977" s="349">
        <v>22.26</v>
      </c>
      <c r="B1977" s="349">
        <v>269870.83</v>
      </c>
    </row>
    <row r="1978" spans="1:2" x14ac:dyDescent="0.2">
      <c r="A1978" s="349">
        <v>22.27</v>
      </c>
      <c r="B1978" s="349">
        <v>269983.63</v>
      </c>
    </row>
    <row r="1979" spans="1:2" x14ac:dyDescent="0.2">
      <c r="A1979" s="349">
        <v>22.28</v>
      </c>
      <c r="B1979" s="349">
        <v>270096.43</v>
      </c>
    </row>
    <row r="1980" spans="1:2" x14ac:dyDescent="0.2">
      <c r="A1980" s="349">
        <v>22.29</v>
      </c>
      <c r="B1980" s="349">
        <v>270209.24</v>
      </c>
    </row>
    <row r="1981" spans="1:2" x14ac:dyDescent="0.2">
      <c r="A1981" s="349">
        <v>22.3</v>
      </c>
      <c r="B1981" s="349">
        <v>270322.05</v>
      </c>
    </row>
    <row r="1982" spans="1:2" x14ac:dyDescent="0.2">
      <c r="A1982" s="349">
        <v>22.31</v>
      </c>
      <c r="B1982" s="349">
        <v>270434.86</v>
      </c>
    </row>
    <row r="1983" spans="1:2" x14ac:dyDescent="0.2">
      <c r="A1983" s="349">
        <v>22.32</v>
      </c>
      <c r="B1983" s="349">
        <v>270547.67</v>
      </c>
    </row>
    <row r="1984" spans="1:2" x14ac:dyDescent="0.2">
      <c r="A1984" s="349">
        <v>22.33</v>
      </c>
      <c r="B1984" s="349">
        <v>270660.47999999998</v>
      </c>
    </row>
    <row r="1985" spans="1:2" x14ac:dyDescent="0.2">
      <c r="A1985" s="349">
        <v>22.34</v>
      </c>
      <c r="B1985" s="349">
        <v>270773.28999999998</v>
      </c>
    </row>
    <row r="1986" spans="1:2" x14ac:dyDescent="0.2">
      <c r="A1986" s="349">
        <v>22.35</v>
      </c>
      <c r="B1986" s="349">
        <v>270886.11</v>
      </c>
    </row>
    <row r="1987" spans="1:2" x14ac:dyDescent="0.2">
      <c r="A1987" s="349">
        <v>22.36</v>
      </c>
      <c r="B1987" s="349">
        <v>270998.92</v>
      </c>
    </row>
    <row r="1988" spans="1:2" x14ac:dyDescent="0.2">
      <c r="A1988" s="349">
        <v>22.37</v>
      </c>
      <c r="B1988" s="349">
        <v>271111.74</v>
      </c>
    </row>
    <row r="1989" spans="1:2" x14ac:dyDescent="0.2">
      <c r="A1989" s="349">
        <v>22.38</v>
      </c>
      <c r="B1989" s="349">
        <v>271224.56</v>
      </c>
    </row>
    <row r="1990" spans="1:2" x14ac:dyDescent="0.2">
      <c r="A1990" s="349">
        <v>22.39</v>
      </c>
      <c r="B1990" s="349">
        <v>271337.38</v>
      </c>
    </row>
    <row r="1991" spans="1:2" x14ac:dyDescent="0.2">
      <c r="A1991" s="349">
        <v>22.4</v>
      </c>
      <c r="B1991" s="349">
        <v>271450.2</v>
      </c>
    </row>
    <row r="1992" spans="1:2" x14ac:dyDescent="0.2">
      <c r="A1992" s="349">
        <v>22.41</v>
      </c>
      <c r="B1992" s="349">
        <v>271563.03000000003</v>
      </c>
    </row>
    <row r="1993" spans="1:2" x14ac:dyDescent="0.2">
      <c r="A1993" s="349">
        <v>22.42</v>
      </c>
      <c r="B1993" s="349">
        <v>271675.86</v>
      </c>
    </row>
    <row r="1994" spans="1:2" x14ac:dyDescent="0.2">
      <c r="A1994" s="349">
        <v>22.43</v>
      </c>
      <c r="B1994" s="349">
        <v>271788.68</v>
      </c>
    </row>
    <row r="1995" spans="1:2" x14ac:dyDescent="0.2">
      <c r="A1995" s="349">
        <v>22.44</v>
      </c>
      <c r="B1995" s="349">
        <v>271901.51</v>
      </c>
    </row>
    <row r="1996" spans="1:2" x14ac:dyDescent="0.2">
      <c r="A1996" s="349">
        <v>22.45</v>
      </c>
      <c r="B1996" s="349">
        <v>272014.34000000003</v>
      </c>
    </row>
    <row r="1997" spans="1:2" x14ac:dyDescent="0.2">
      <c r="A1997" s="349">
        <v>22.46</v>
      </c>
      <c r="B1997" s="349">
        <v>272127.18</v>
      </c>
    </row>
    <row r="1998" spans="1:2" x14ac:dyDescent="0.2">
      <c r="A1998" s="349">
        <v>22.47</v>
      </c>
      <c r="B1998" s="349">
        <v>272240.01</v>
      </c>
    </row>
    <row r="1999" spans="1:2" x14ac:dyDescent="0.2">
      <c r="A1999" s="349">
        <v>22.48</v>
      </c>
      <c r="B1999" s="349">
        <v>272352.84999999998</v>
      </c>
    </row>
    <row r="2000" spans="1:2" x14ac:dyDescent="0.2">
      <c r="A2000" s="349">
        <v>22.49</v>
      </c>
      <c r="B2000" s="349">
        <v>272465.68</v>
      </c>
    </row>
    <row r="2001" spans="1:2" x14ac:dyDescent="0.2">
      <c r="A2001" s="349">
        <v>22.5</v>
      </c>
      <c r="B2001" s="349">
        <v>272578.52</v>
      </c>
    </row>
    <row r="2002" spans="1:2" x14ac:dyDescent="0.2">
      <c r="A2002" s="349">
        <v>22.51</v>
      </c>
      <c r="B2002" s="349">
        <v>272691.36</v>
      </c>
    </row>
    <row r="2003" spans="1:2" x14ac:dyDescent="0.2">
      <c r="A2003" s="349">
        <v>22.52</v>
      </c>
      <c r="B2003" s="349">
        <v>272804.2</v>
      </c>
    </row>
    <row r="2004" spans="1:2" x14ac:dyDescent="0.2">
      <c r="A2004" s="349">
        <v>22.53</v>
      </c>
      <c r="B2004" s="349">
        <v>272917.05</v>
      </c>
    </row>
    <row r="2005" spans="1:2" x14ac:dyDescent="0.2">
      <c r="A2005" s="349">
        <v>22.54</v>
      </c>
      <c r="B2005" s="349">
        <v>273029.89</v>
      </c>
    </row>
    <row r="2006" spans="1:2" x14ac:dyDescent="0.2">
      <c r="A2006" s="349">
        <v>22.55</v>
      </c>
      <c r="B2006" s="349">
        <v>273142.74</v>
      </c>
    </row>
    <row r="2007" spans="1:2" x14ac:dyDescent="0.2">
      <c r="A2007" s="349">
        <v>22.56</v>
      </c>
      <c r="B2007" s="349">
        <v>273255.59000000003</v>
      </c>
    </row>
    <row r="2008" spans="1:2" x14ac:dyDescent="0.2">
      <c r="A2008" s="349">
        <v>22.57</v>
      </c>
      <c r="B2008" s="349">
        <v>273368.44</v>
      </c>
    </row>
    <row r="2009" spans="1:2" x14ac:dyDescent="0.2">
      <c r="A2009" s="349">
        <v>22.58</v>
      </c>
      <c r="B2009" s="349">
        <v>273481.28999999998</v>
      </c>
    </row>
    <row r="2010" spans="1:2" x14ac:dyDescent="0.2">
      <c r="A2010" s="349">
        <v>22.59</v>
      </c>
      <c r="B2010" s="349">
        <v>273594.14</v>
      </c>
    </row>
    <row r="2011" spans="1:2" x14ac:dyDescent="0.2">
      <c r="A2011" s="349">
        <v>22.6</v>
      </c>
      <c r="B2011" s="349">
        <v>273706.99</v>
      </c>
    </row>
    <row r="2012" spans="1:2" x14ac:dyDescent="0.2">
      <c r="A2012" s="349">
        <v>22.61</v>
      </c>
      <c r="B2012" s="349">
        <v>273819.84999999998</v>
      </c>
    </row>
    <row r="2013" spans="1:2" x14ac:dyDescent="0.2">
      <c r="A2013" s="349">
        <v>22.62</v>
      </c>
      <c r="B2013" s="349">
        <v>273932.71000000002</v>
      </c>
    </row>
    <row r="2014" spans="1:2" x14ac:dyDescent="0.2">
      <c r="A2014" s="349">
        <v>22.63</v>
      </c>
      <c r="B2014" s="349">
        <v>274045.57</v>
      </c>
    </row>
    <row r="2015" spans="1:2" x14ac:dyDescent="0.2">
      <c r="A2015" s="349">
        <v>22.64</v>
      </c>
      <c r="B2015" s="349">
        <v>274158.43</v>
      </c>
    </row>
    <row r="2016" spans="1:2" x14ac:dyDescent="0.2">
      <c r="A2016" s="349">
        <v>22.65</v>
      </c>
      <c r="B2016" s="349">
        <v>274271.28999999998</v>
      </c>
    </row>
    <row r="2017" spans="1:4" x14ac:dyDescent="0.2">
      <c r="A2017" s="349">
        <v>22.66</v>
      </c>
      <c r="B2017" s="349">
        <v>274384.15000000002</v>
      </c>
    </row>
    <row r="2018" spans="1:4" x14ac:dyDescent="0.2">
      <c r="A2018" s="349">
        <v>22.67</v>
      </c>
      <c r="B2018" s="349">
        <v>274497.02</v>
      </c>
    </row>
    <row r="2019" spans="1:4" x14ac:dyDescent="0.2">
      <c r="A2019" s="349">
        <v>22.68</v>
      </c>
      <c r="B2019" s="349">
        <v>274609.89</v>
      </c>
    </row>
    <row r="2020" spans="1:4" x14ac:dyDescent="0.2">
      <c r="A2020" s="349">
        <v>22.69</v>
      </c>
      <c r="B2020" s="349">
        <v>274722.76</v>
      </c>
    </row>
    <row r="2021" spans="1:4" x14ac:dyDescent="0.2">
      <c r="A2021" s="349">
        <v>22.7</v>
      </c>
      <c r="B2021" s="349">
        <v>274835.63</v>
      </c>
    </row>
    <row r="2022" spans="1:4" x14ac:dyDescent="0.2">
      <c r="A2022" s="349">
        <v>22.71</v>
      </c>
      <c r="B2022" s="349">
        <v>274948.5</v>
      </c>
    </row>
    <row r="2023" spans="1:4" x14ac:dyDescent="0.2">
      <c r="A2023" s="349">
        <v>22.72</v>
      </c>
      <c r="B2023" s="349">
        <v>275061.37</v>
      </c>
    </row>
    <row r="2024" spans="1:4" x14ac:dyDescent="0.2">
      <c r="A2024" s="349">
        <v>22.73</v>
      </c>
      <c r="B2024" s="349">
        <v>275174.25</v>
      </c>
    </row>
    <row r="2025" spans="1:4" x14ac:dyDescent="0.2">
      <c r="A2025" s="349">
        <v>22.74</v>
      </c>
      <c r="B2025" s="349">
        <v>275287.12</v>
      </c>
    </row>
    <row r="2026" spans="1:4" x14ac:dyDescent="0.2">
      <c r="A2026" s="349">
        <v>22.75</v>
      </c>
      <c r="B2026" s="349">
        <v>275400</v>
      </c>
      <c r="D2026" t="s">
        <v>171</v>
      </c>
    </row>
    <row r="2027" spans="1:4" x14ac:dyDescent="0.2">
      <c r="A2027" s="349">
        <v>22.76</v>
      </c>
      <c r="B2027" s="349">
        <v>275524.62</v>
      </c>
    </row>
    <row r="2028" spans="1:4" x14ac:dyDescent="0.2">
      <c r="A2028" s="349">
        <v>22.77</v>
      </c>
      <c r="B2028" s="349">
        <v>275649.25</v>
      </c>
    </row>
    <row r="2029" spans="1:4" x14ac:dyDescent="0.2">
      <c r="A2029" s="349">
        <v>22.78</v>
      </c>
      <c r="B2029" s="349">
        <v>275773.89</v>
      </c>
    </row>
    <row r="2030" spans="1:4" x14ac:dyDescent="0.2">
      <c r="A2030" s="349">
        <v>22.79</v>
      </c>
      <c r="B2030" s="349">
        <v>275898.53000000003</v>
      </c>
    </row>
    <row r="2031" spans="1:4" x14ac:dyDescent="0.2">
      <c r="A2031" s="349">
        <v>22.8</v>
      </c>
      <c r="B2031" s="349">
        <v>276023.18</v>
      </c>
    </row>
    <row r="2032" spans="1:4" x14ac:dyDescent="0.2">
      <c r="A2032" s="349">
        <v>22.81</v>
      </c>
      <c r="B2032" s="349">
        <v>276147.83</v>
      </c>
    </row>
    <row r="2033" spans="1:2" x14ac:dyDescent="0.2">
      <c r="A2033" s="349">
        <v>22.82</v>
      </c>
      <c r="B2033" s="349">
        <v>276272.5</v>
      </c>
    </row>
    <row r="2034" spans="1:2" x14ac:dyDescent="0.2">
      <c r="A2034" s="349">
        <v>22.83</v>
      </c>
      <c r="B2034" s="349">
        <v>276397.17</v>
      </c>
    </row>
    <row r="2035" spans="1:2" x14ac:dyDescent="0.2">
      <c r="A2035" s="349">
        <v>22.84</v>
      </c>
      <c r="B2035" s="349">
        <v>276521.84999999998</v>
      </c>
    </row>
    <row r="2036" spans="1:2" x14ac:dyDescent="0.2">
      <c r="A2036" s="349">
        <v>22.85</v>
      </c>
      <c r="B2036" s="349">
        <v>276646.53000000003</v>
      </c>
    </row>
    <row r="2037" spans="1:2" x14ac:dyDescent="0.2">
      <c r="A2037" s="349">
        <v>22.86</v>
      </c>
      <c r="B2037" s="349">
        <v>276771.21999999997</v>
      </c>
    </row>
    <row r="2038" spans="1:2" x14ac:dyDescent="0.2">
      <c r="A2038" s="349">
        <v>22.87</v>
      </c>
      <c r="B2038" s="349">
        <v>276895.92</v>
      </c>
    </row>
    <row r="2039" spans="1:2" x14ac:dyDescent="0.2">
      <c r="A2039" s="349">
        <v>22.88</v>
      </c>
      <c r="B2039" s="349">
        <v>277020.63</v>
      </c>
    </row>
    <row r="2040" spans="1:2" x14ac:dyDescent="0.2">
      <c r="A2040" s="349">
        <v>22.89</v>
      </c>
      <c r="B2040" s="349">
        <v>277145.34000000003</v>
      </c>
    </row>
    <row r="2041" spans="1:2" x14ac:dyDescent="0.2">
      <c r="A2041" s="349">
        <v>22.9</v>
      </c>
      <c r="B2041" s="349">
        <v>277270.06</v>
      </c>
    </row>
    <row r="2042" spans="1:2" x14ac:dyDescent="0.2">
      <c r="A2042" s="349">
        <v>22.91</v>
      </c>
      <c r="B2042" s="349">
        <v>277394.78999999998</v>
      </c>
    </row>
    <row r="2043" spans="1:2" x14ac:dyDescent="0.2">
      <c r="A2043" s="349">
        <v>22.92</v>
      </c>
      <c r="B2043" s="349">
        <v>277519.52</v>
      </c>
    </row>
    <row r="2044" spans="1:2" x14ac:dyDescent="0.2">
      <c r="A2044" s="349">
        <v>22.93</v>
      </c>
      <c r="B2044" s="349">
        <v>277644.26</v>
      </c>
    </row>
    <row r="2045" spans="1:2" x14ac:dyDescent="0.2">
      <c r="A2045" s="349">
        <v>22.94</v>
      </c>
      <c r="B2045" s="349">
        <v>277769.01</v>
      </c>
    </row>
    <row r="2046" spans="1:2" x14ac:dyDescent="0.2">
      <c r="A2046" s="349">
        <v>22.95</v>
      </c>
      <c r="B2046" s="349">
        <v>277893.76000000001</v>
      </c>
    </row>
    <row r="2047" spans="1:2" x14ac:dyDescent="0.2">
      <c r="A2047" s="349">
        <v>22.96</v>
      </c>
      <c r="B2047" s="349">
        <v>278018.52</v>
      </c>
    </row>
    <row r="2048" spans="1:2" x14ac:dyDescent="0.2">
      <c r="A2048" s="349">
        <v>22.97</v>
      </c>
      <c r="B2048" s="349">
        <v>278143.28999999998</v>
      </c>
    </row>
    <row r="2049" spans="1:2" x14ac:dyDescent="0.2">
      <c r="A2049" s="349">
        <v>22.98</v>
      </c>
      <c r="B2049" s="349">
        <v>278268.07</v>
      </c>
    </row>
    <row r="2050" spans="1:2" x14ac:dyDescent="0.2">
      <c r="A2050" s="349">
        <v>22.99</v>
      </c>
      <c r="B2050" s="349">
        <v>278392.84999999998</v>
      </c>
    </row>
    <row r="2051" spans="1:2" x14ac:dyDescent="0.2">
      <c r="A2051" s="349">
        <v>23</v>
      </c>
      <c r="B2051" s="349">
        <v>278517.64</v>
      </c>
    </row>
    <row r="2052" spans="1:2" x14ac:dyDescent="0.2">
      <c r="A2052" s="349">
        <v>23.01</v>
      </c>
      <c r="B2052" s="349">
        <v>278642.44</v>
      </c>
    </row>
    <row r="2053" spans="1:2" x14ac:dyDescent="0.2">
      <c r="A2053" s="349">
        <v>23.02</v>
      </c>
      <c r="B2053" s="349">
        <v>278767.24</v>
      </c>
    </row>
    <row r="2054" spans="1:2" x14ac:dyDescent="0.2">
      <c r="A2054" s="349">
        <v>23.03</v>
      </c>
      <c r="B2054" s="349">
        <v>278892.05</v>
      </c>
    </row>
    <row r="2055" spans="1:2" x14ac:dyDescent="0.2">
      <c r="A2055" s="349">
        <v>23.04</v>
      </c>
      <c r="B2055" s="349">
        <v>279016.87</v>
      </c>
    </row>
    <row r="2056" spans="1:2" x14ac:dyDescent="0.2">
      <c r="A2056" s="349">
        <v>23.05</v>
      </c>
      <c r="B2056" s="349">
        <v>279141.69</v>
      </c>
    </row>
    <row r="2057" spans="1:2" x14ac:dyDescent="0.2">
      <c r="A2057" s="349">
        <v>23.06</v>
      </c>
      <c r="B2057" s="349">
        <v>279266.52</v>
      </c>
    </row>
    <row r="2058" spans="1:2" x14ac:dyDescent="0.2">
      <c r="A2058" s="349">
        <v>23.07</v>
      </c>
      <c r="B2058" s="349">
        <v>279391.35999999999</v>
      </c>
    </row>
    <row r="2059" spans="1:2" x14ac:dyDescent="0.2">
      <c r="A2059" s="349">
        <v>23.08</v>
      </c>
      <c r="B2059" s="349">
        <v>279516.21000000002</v>
      </c>
    </row>
    <row r="2060" spans="1:2" x14ac:dyDescent="0.2">
      <c r="A2060" s="349">
        <v>23.09</v>
      </c>
      <c r="B2060" s="349">
        <v>279641.06</v>
      </c>
    </row>
    <row r="2061" spans="1:2" x14ac:dyDescent="0.2">
      <c r="A2061" s="349">
        <v>23.1</v>
      </c>
      <c r="B2061" s="349">
        <v>279765.92</v>
      </c>
    </row>
    <row r="2062" spans="1:2" x14ac:dyDescent="0.2">
      <c r="A2062" s="349">
        <v>23.11</v>
      </c>
      <c r="B2062" s="349">
        <v>279890.78000000003</v>
      </c>
    </row>
    <row r="2063" spans="1:2" x14ac:dyDescent="0.2">
      <c r="A2063" s="349">
        <v>23.12</v>
      </c>
      <c r="B2063" s="349">
        <v>280015.65999999997</v>
      </c>
    </row>
    <row r="2064" spans="1:2" x14ac:dyDescent="0.2">
      <c r="A2064" s="349">
        <v>23.13</v>
      </c>
      <c r="B2064" s="349">
        <v>280140.53999999998</v>
      </c>
    </row>
    <row r="2065" spans="1:2" x14ac:dyDescent="0.2">
      <c r="A2065" s="349">
        <v>23.14</v>
      </c>
      <c r="B2065" s="349">
        <v>280265.42</v>
      </c>
    </row>
    <row r="2066" spans="1:2" x14ac:dyDescent="0.2">
      <c r="A2066" s="349">
        <v>23.15</v>
      </c>
      <c r="B2066" s="349">
        <v>280390.32</v>
      </c>
    </row>
    <row r="2067" spans="1:2" x14ac:dyDescent="0.2">
      <c r="A2067" s="349">
        <v>23.16</v>
      </c>
      <c r="B2067" s="349">
        <v>280515.21999999997</v>
      </c>
    </row>
    <row r="2068" spans="1:2" x14ac:dyDescent="0.2">
      <c r="A2068" s="349">
        <v>23.17</v>
      </c>
      <c r="B2068" s="349">
        <v>280640.13</v>
      </c>
    </row>
    <row r="2069" spans="1:2" x14ac:dyDescent="0.2">
      <c r="A2069" s="349">
        <v>23.18</v>
      </c>
      <c r="B2069" s="349">
        <v>280765.03999999998</v>
      </c>
    </row>
    <row r="2070" spans="1:2" x14ac:dyDescent="0.2">
      <c r="A2070" s="349">
        <v>23.19</v>
      </c>
      <c r="B2070" s="349">
        <v>280889.96000000002</v>
      </c>
    </row>
    <row r="2071" spans="1:2" x14ac:dyDescent="0.2">
      <c r="A2071" s="349">
        <v>23.2</v>
      </c>
      <c r="B2071" s="349">
        <v>281014.89</v>
      </c>
    </row>
    <row r="2072" spans="1:2" x14ac:dyDescent="0.2">
      <c r="A2072" s="349">
        <v>23.21</v>
      </c>
      <c r="B2072" s="349">
        <v>281139.83</v>
      </c>
    </row>
    <row r="2073" spans="1:2" x14ac:dyDescent="0.2">
      <c r="A2073" s="349">
        <v>23.22</v>
      </c>
      <c r="B2073" s="349">
        <v>281264.77</v>
      </c>
    </row>
    <row r="2074" spans="1:2" x14ac:dyDescent="0.2">
      <c r="A2074" s="349">
        <v>23.23</v>
      </c>
      <c r="B2074" s="349">
        <v>281389.71999999997</v>
      </c>
    </row>
    <row r="2075" spans="1:2" x14ac:dyDescent="0.2">
      <c r="A2075" s="349">
        <v>23.24</v>
      </c>
      <c r="B2075" s="349">
        <v>281514.68</v>
      </c>
    </row>
    <row r="2076" spans="1:2" x14ac:dyDescent="0.2">
      <c r="A2076" s="349">
        <v>23.25</v>
      </c>
      <c r="B2076" s="349">
        <v>281639.64</v>
      </c>
    </row>
    <row r="2077" spans="1:2" x14ac:dyDescent="0.2">
      <c r="A2077" s="349">
        <v>23.26</v>
      </c>
      <c r="B2077" s="349">
        <v>281764.61</v>
      </c>
    </row>
    <row r="2078" spans="1:2" x14ac:dyDescent="0.2">
      <c r="A2078" s="349">
        <v>23.27</v>
      </c>
      <c r="B2078" s="349">
        <v>281889.59000000003</v>
      </c>
    </row>
    <row r="2079" spans="1:2" x14ac:dyDescent="0.2">
      <c r="A2079" s="349">
        <v>23.28</v>
      </c>
      <c r="B2079" s="349">
        <v>282014.57</v>
      </c>
    </row>
    <row r="2080" spans="1:2" x14ac:dyDescent="0.2">
      <c r="A2080" s="349">
        <v>23.29</v>
      </c>
      <c r="B2080" s="349">
        <v>282139.56</v>
      </c>
    </row>
    <row r="2081" spans="1:2" x14ac:dyDescent="0.2">
      <c r="A2081" s="349">
        <v>23.3</v>
      </c>
      <c r="B2081" s="349">
        <v>282264.56</v>
      </c>
    </row>
    <row r="2082" spans="1:2" x14ac:dyDescent="0.2">
      <c r="A2082" s="349">
        <v>23.31</v>
      </c>
      <c r="B2082" s="349">
        <v>282389.56</v>
      </c>
    </row>
    <row r="2083" spans="1:2" x14ac:dyDescent="0.2">
      <c r="A2083" s="349">
        <v>23.32</v>
      </c>
      <c r="B2083" s="349">
        <v>282514.58</v>
      </c>
    </row>
    <row r="2084" spans="1:2" x14ac:dyDescent="0.2">
      <c r="A2084" s="349">
        <v>23.33</v>
      </c>
      <c r="B2084" s="349">
        <v>282639.59000000003</v>
      </c>
    </row>
    <row r="2085" spans="1:2" x14ac:dyDescent="0.2">
      <c r="A2085" s="349">
        <v>23.34</v>
      </c>
      <c r="B2085" s="349">
        <v>282764.62</v>
      </c>
    </row>
    <row r="2086" spans="1:2" x14ac:dyDescent="0.2">
      <c r="A2086" s="349">
        <v>23.35</v>
      </c>
      <c r="B2086" s="349">
        <v>282889.65000000002</v>
      </c>
    </row>
    <row r="2087" spans="1:2" x14ac:dyDescent="0.2">
      <c r="A2087" s="349">
        <v>23.36</v>
      </c>
      <c r="B2087" s="349">
        <v>283014.69</v>
      </c>
    </row>
    <row r="2088" spans="1:2" x14ac:dyDescent="0.2">
      <c r="A2088" s="349">
        <v>23.37</v>
      </c>
      <c r="B2088" s="349">
        <v>283139.74</v>
      </c>
    </row>
    <row r="2089" spans="1:2" x14ac:dyDescent="0.2">
      <c r="A2089" s="349">
        <v>23.38</v>
      </c>
      <c r="B2089" s="349">
        <v>283264.78999999998</v>
      </c>
    </row>
    <row r="2090" spans="1:2" x14ac:dyDescent="0.2">
      <c r="A2090" s="349">
        <v>23.39</v>
      </c>
      <c r="B2090" s="349">
        <v>283389.84999999998</v>
      </c>
    </row>
    <row r="2091" spans="1:2" x14ac:dyDescent="0.2">
      <c r="A2091" s="349">
        <v>23.4</v>
      </c>
      <c r="B2091" s="349">
        <v>283514.92</v>
      </c>
    </row>
    <row r="2092" spans="1:2" x14ac:dyDescent="0.2">
      <c r="A2092" s="349">
        <v>23.41</v>
      </c>
      <c r="B2092" s="349">
        <v>283639.99</v>
      </c>
    </row>
    <row r="2093" spans="1:2" x14ac:dyDescent="0.2">
      <c r="A2093" s="349">
        <v>23.42</v>
      </c>
      <c r="B2093" s="349">
        <v>283765.07</v>
      </c>
    </row>
    <row r="2094" spans="1:2" x14ac:dyDescent="0.2">
      <c r="A2094" s="349">
        <v>23.43</v>
      </c>
      <c r="B2094" s="349">
        <v>283890.15999999997</v>
      </c>
    </row>
    <row r="2095" spans="1:2" x14ac:dyDescent="0.2">
      <c r="A2095" s="349">
        <v>23.44</v>
      </c>
      <c r="B2095" s="349">
        <v>284015.25</v>
      </c>
    </row>
    <row r="2096" spans="1:2" x14ac:dyDescent="0.2">
      <c r="A2096" s="349">
        <v>23.45</v>
      </c>
      <c r="B2096" s="349">
        <v>284140.34999999998</v>
      </c>
    </row>
    <row r="2097" spans="1:2" x14ac:dyDescent="0.2">
      <c r="A2097" s="349">
        <v>23.46</v>
      </c>
      <c r="B2097" s="349">
        <v>284265.46000000002</v>
      </c>
    </row>
    <row r="2098" spans="1:2" x14ac:dyDescent="0.2">
      <c r="A2098" s="349">
        <v>23.47</v>
      </c>
      <c r="B2098" s="349">
        <v>284390.58</v>
      </c>
    </row>
    <row r="2099" spans="1:2" x14ac:dyDescent="0.2">
      <c r="A2099" s="349">
        <v>23.48</v>
      </c>
      <c r="B2099" s="349">
        <v>284515.7</v>
      </c>
    </row>
    <row r="2100" spans="1:2" x14ac:dyDescent="0.2">
      <c r="A2100" s="349">
        <v>23.49</v>
      </c>
      <c r="B2100" s="349">
        <v>284640.83</v>
      </c>
    </row>
    <row r="2101" spans="1:2" x14ac:dyDescent="0.2">
      <c r="A2101" s="349">
        <v>23.5</v>
      </c>
      <c r="B2101" s="349">
        <v>284765.96000000002</v>
      </c>
    </row>
    <row r="2102" spans="1:2" x14ac:dyDescent="0.2">
      <c r="A2102" s="349">
        <v>23.51</v>
      </c>
      <c r="B2102" s="349">
        <v>284891.11</v>
      </c>
    </row>
    <row r="2103" spans="1:2" x14ac:dyDescent="0.2">
      <c r="A2103" s="349">
        <v>23.52</v>
      </c>
      <c r="B2103" s="349">
        <v>285016.26</v>
      </c>
    </row>
    <row r="2104" spans="1:2" x14ac:dyDescent="0.2">
      <c r="A2104" s="349">
        <v>23.53</v>
      </c>
      <c r="B2104" s="349">
        <v>285141.40999999997</v>
      </c>
    </row>
    <row r="2105" spans="1:2" x14ac:dyDescent="0.2">
      <c r="A2105" s="349">
        <v>23.54</v>
      </c>
      <c r="B2105" s="349">
        <v>285266.57</v>
      </c>
    </row>
    <row r="2106" spans="1:2" x14ac:dyDescent="0.2">
      <c r="A2106" s="349">
        <v>23.55</v>
      </c>
      <c r="B2106" s="349">
        <v>285391.74</v>
      </c>
    </row>
    <row r="2107" spans="1:2" x14ac:dyDescent="0.2">
      <c r="A2107" s="349">
        <v>23.56</v>
      </c>
      <c r="B2107" s="349">
        <v>285516.92</v>
      </c>
    </row>
    <row r="2108" spans="1:2" x14ac:dyDescent="0.2">
      <c r="A2108" s="349">
        <v>23.57</v>
      </c>
      <c r="B2108" s="349">
        <v>285642.09999999998</v>
      </c>
    </row>
    <row r="2109" spans="1:2" x14ac:dyDescent="0.2">
      <c r="A2109" s="349">
        <v>23.58</v>
      </c>
      <c r="B2109" s="349">
        <v>285767.28999999998</v>
      </c>
    </row>
    <row r="2110" spans="1:2" x14ac:dyDescent="0.2">
      <c r="A2110" s="349">
        <v>23.59</v>
      </c>
      <c r="B2110" s="349">
        <v>285892.49</v>
      </c>
    </row>
    <row r="2111" spans="1:2" x14ac:dyDescent="0.2">
      <c r="A2111" s="349">
        <v>23.6</v>
      </c>
      <c r="B2111" s="349">
        <v>286017.7</v>
      </c>
    </row>
    <row r="2112" spans="1:2" x14ac:dyDescent="0.2">
      <c r="A2112" s="349">
        <v>23.61</v>
      </c>
      <c r="B2112" s="349">
        <v>286142.90999999997</v>
      </c>
    </row>
    <row r="2113" spans="1:2" x14ac:dyDescent="0.2">
      <c r="A2113" s="349">
        <v>23.62</v>
      </c>
      <c r="B2113" s="349">
        <v>286268.12</v>
      </c>
    </row>
    <row r="2114" spans="1:2" x14ac:dyDescent="0.2">
      <c r="A2114" s="349">
        <v>23.63</v>
      </c>
      <c r="B2114" s="349">
        <v>286393.34999999998</v>
      </c>
    </row>
    <row r="2115" spans="1:2" x14ac:dyDescent="0.2">
      <c r="A2115" s="349">
        <v>23.64</v>
      </c>
      <c r="B2115" s="349">
        <v>286518.58</v>
      </c>
    </row>
    <row r="2116" spans="1:2" x14ac:dyDescent="0.2">
      <c r="A2116" s="349">
        <v>23.65</v>
      </c>
      <c r="B2116" s="349">
        <v>286643.82</v>
      </c>
    </row>
    <row r="2117" spans="1:2" x14ac:dyDescent="0.2">
      <c r="A2117" s="349">
        <v>23.66</v>
      </c>
      <c r="B2117" s="349">
        <v>286769.06</v>
      </c>
    </row>
    <row r="2118" spans="1:2" x14ac:dyDescent="0.2">
      <c r="A2118" s="349">
        <v>23.67</v>
      </c>
      <c r="B2118" s="349">
        <v>286894.32</v>
      </c>
    </row>
    <row r="2119" spans="1:2" x14ac:dyDescent="0.2">
      <c r="A2119" s="349">
        <v>23.68</v>
      </c>
      <c r="B2119" s="349">
        <v>287019.57</v>
      </c>
    </row>
    <row r="2120" spans="1:2" x14ac:dyDescent="0.2">
      <c r="A2120" s="349">
        <v>23.69</v>
      </c>
      <c r="B2120" s="349">
        <v>287144.84000000003</v>
      </c>
    </row>
    <row r="2121" spans="1:2" x14ac:dyDescent="0.2">
      <c r="A2121" s="349">
        <v>23.7</v>
      </c>
      <c r="B2121" s="349">
        <v>287270.11</v>
      </c>
    </row>
    <row r="2122" spans="1:2" x14ac:dyDescent="0.2">
      <c r="A2122" s="349">
        <v>23.71</v>
      </c>
      <c r="B2122" s="349">
        <v>287395.39</v>
      </c>
    </row>
    <row r="2123" spans="1:2" x14ac:dyDescent="0.2">
      <c r="A2123" s="349">
        <v>23.72</v>
      </c>
      <c r="B2123" s="349">
        <v>287520.68</v>
      </c>
    </row>
    <row r="2124" spans="1:2" x14ac:dyDescent="0.2">
      <c r="A2124" s="349">
        <v>23.73</v>
      </c>
      <c r="B2124" s="349">
        <v>287645.96999999997</v>
      </c>
    </row>
    <row r="2125" spans="1:2" x14ac:dyDescent="0.2">
      <c r="A2125" s="349">
        <v>23.74</v>
      </c>
      <c r="B2125" s="349">
        <v>287771.27</v>
      </c>
    </row>
    <row r="2126" spans="1:2" x14ac:dyDescent="0.2">
      <c r="A2126" s="349">
        <v>23.75</v>
      </c>
      <c r="B2126" s="349">
        <v>287896.58</v>
      </c>
    </row>
    <row r="2127" spans="1:2" x14ac:dyDescent="0.2">
      <c r="A2127" s="349">
        <v>23.76</v>
      </c>
      <c r="B2127" s="349">
        <v>288021.89</v>
      </c>
    </row>
    <row r="2128" spans="1:2" x14ac:dyDescent="0.2">
      <c r="A2128" s="349">
        <v>23.77</v>
      </c>
      <c r="B2128" s="349">
        <v>288147.21000000002</v>
      </c>
    </row>
    <row r="2129" spans="1:2" x14ac:dyDescent="0.2">
      <c r="A2129" s="349">
        <v>23.78</v>
      </c>
      <c r="B2129" s="349">
        <v>288272.53999999998</v>
      </c>
    </row>
    <row r="2130" spans="1:2" x14ac:dyDescent="0.2">
      <c r="A2130" s="349">
        <v>23.79</v>
      </c>
      <c r="B2130" s="349">
        <v>288397.87</v>
      </c>
    </row>
    <row r="2131" spans="1:2" x14ac:dyDescent="0.2">
      <c r="A2131" s="349">
        <v>23.8</v>
      </c>
      <c r="B2131" s="349">
        <v>288523.21000000002</v>
      </c>
    </row>
    <row r="2132" spans="1:2" x14ac:dyDescent="0.2">
      <c r="A2132" s="349">
        <v>23.81</v>
      </c>
      <c r="B2132" s="349">
        <v>288648.56</v>
      </c>
    </row>
    <row r="2133" spans="1:2" x14ac:dyDescent="0.2">
      <c r="A2133" s="349">
        <v>23.82</v>
      </c>
      <c r="B2133" s="349">
        <v>288773.90999999997</v>
      </c>
    </row>
    <row r="2134" spans="1:2" x14ac:dyDescent="0.2">
      <c r="A2134" s="349">
        <v>23.83</v>
      </c>
      <c r="B2134" s="349">
        <v>288899.27</v>
      </c>
    </row>
    <row r="2135" spans="1:2" x14ac:dyDescent="0.2">
      <c r="A2135" s="349">
        <v>23.84</v>
      </c>
      <c r="B2135" s="349">
        <v>289024.64000000001</v>
      </c>
    </row>
    <row r="2136" spans="1:2" x14ac:dyDescent="0.2">
      <c r="A2136" s="349">
        <v>23.85</v>
      </c>
      <c r="B2136" s="349">
        <v>289150.01</v>
      </c>
    </row>
    <row r="2137" spans="1:2" x14ac:dyDescent="0.2">
      <c r="A2137" s="349">
        <v>23.86</v>
      </c>
      <c r="B2137" s="349">
        <v>289275.40000000002</v>
      </c>
    </row>
    <row r="2138" spans="1:2" x14ac:dyDescent="0.2">
      <c r="A2138" s="349">
        <v>23.87</v>
      </c>
      <c r="B2138" s="349">
        <v>289400.78000000003</v>
      </c>
    </row>
    <row r="2139" spans="1:2" x14ac:dyDescent="0.2">
      <c r="A2139" s="349">
        <v>23.88</v>
      </c>
      <c r="B2139" s="349">
        <v>289526.18</v>
      </c>
    </row>
    <row r="2140" spans="1:2" x14ac:dyDescent="0.2">
      <c r="A2140" s="349">
        <v>23.89</v>
      </c>
      <c r="B2140" s="349">
        <v>289651.58</v>
      </c>
    </row>
    <row r="2141" spans="1:2" x14ac:dyDescent="0.2">
      <c r="A2141" s="349">
        <v>23.9</v>
      </c>
      <c r="B2141" s="349">
        <v>289776.99</v>
      </c>
    </row>
    <row r="2142" spans="1:2" x14ac:dyDescent="0.2">
      <c r="A2142" s="349">
        <v>23.91</v>
      </c>
      <c r="B2142" s="349">
        <v>289902.40000000002</v>
      </c>
    </row>
    <row r="2143" spans="1:2" x14ac:dyDescent="0.2">
      <c r="A2143" s="349">
        <v>23.92</v>
      </c>
      <c r="B2143" s="349">
        <v>290027.82</v>
      </c>
    </row>
    <row r="2144" spans="1:2" x14ac:dyDescent="0.2">
      <c r="A2144" s="349">
        <v>23.93</v>
      </c>
      <c r="B2144" s="349">
        <v>290153.25</v>
      </c>
    </row>
    <row r="2145" spans="1:2" x14ac:dyDescent="0.2">
      <c r="A2145" s="349">
        <v>23.94</v>
      </c>
      <c r="B2145" s="349">
        <v>290278.69</v>
      </c>
    </row>
    <row r="2146" spans="1:2" x14ac:dyDescent="0.2">
      <c r="A2146" s="349">
        <v>23.95</v>
      </c>
      <c r="B2146" s="349">
        <v>290404.13</v>
      </c>
    </row>
    <row r="2147" spans="1:2" x14ac:dyDescent="0.2">
      <c r="A2147" s="349">
        <v>23.96</v>
      </c>
      <c r="B2147" s="349">
        <v>290529.58</v>
      </c>
    </row>
    <row r="2148" spans="1:2" x14ac:dyDescent="0.2">
      <c r="A2148" s="349">
        <v>23.97</v>
      </c>
      <c r="B2148" s="349">
        <v>290655.03000000003</v>
      </c>
    </row>
    <row r="2149" spans="1:2" x14ac:dyDescent="0.2">
      <c r="A2149" s="349">
        <v>23.98</v>
      </c>
      <c r="B2149" s="349">
        <v>290780.5</v>
      </c>
    </row>
    <row r="2150" spans="1:2" x14ac:dyDescent="0.2">
      <c r="A2150" s="349">
        <v>23.99</v>
      </c>
      <c r="B2150" s="349">
        <v>290905.96999999997</v>
      </c>
    </row>
    <row r="2151" spans="1:2" x14ac:dyDescent="0.2">
      <c r="A2151" s="349">
        <v>24</v>
      </c>
      <c r="B2151" s="349">
        <v>291031.44</v>
      </c>
    </row>
    <row r="2152" spans="1:2" x14ac:dyDescent="0.2">
      <c r="A2152" s="349">
        <v>24.01</v>
      </c>
      <c r="B2152" s="349">
        <v>291156.92</v>
      </c>
    </row>
    <row r="2153" spans="1:2" x14ac:dyDescent="0.2">
      <c r="A2153" s="349">
        <v>24.02</v>
      </c>
      <c r="B2153" s="349">
        <v>291282.40999999997</v>
      </c>
    </row>
    <row r="2154" spans="1:2" x14ac:dyDescent="0.2">
      <c r="A2154" s="349">
        <v>24.03</v>
      </c>
      <c r="B2154" s="349">
        <v>291407.90999999997</v>
      </c>
    </row>
    <row r="2155" spans="1:2" x14ac:dyDescent="0.2">
      <c r="A2155" s="349">
        <v>24.04</v>
      </c>
      <c r="B2155" s="349">
        <v>291533.40999999997</v>
      </c>
    </row>
    <row r="2156" spans="1:2" x14ac:dyDescent="0.2">
      <c r="A2156" s="349">
        <v>24.05</v>
      </c>
      <c r="B2156" s="349">
        <v>291658.92</v>
      </c>
    </row>
    <row r="2157" spans="1:2" x14ac:dyDescent="0.2">
      <c r="A2157" s="349">
        <v>24.06</v>
      </c>
      <c r="B2157" s="349">
        <v>291784.44</v>
      </c>
    </row>
    <row r="2158" spans="1:2" x14ac:dyDescent="0.2">
      <c r="A2158" s="349">
        <v>24.07</v>
      </c>
      <c r="B2158" s="349">
        <v>291909.96000000002</v>
      </c>
    </row>
    <row r="2159" spans="1:2" x14ac:dyDescent="0.2">
      <c r="A2159" s="349">
        <v>24.08</v>
      </c>
      <c r="B2159" s="349">
        <v>292035.49</v>
      </c>
    </row>
    <row r="2160" spans="1:2" x14ac:dyDescent="0.2">
      <c r="A2160" s="349">
        <v>24.09</v>
      </c>
      <c r="B2160" s="349">
        <v>292161.03000000003</v>
      </c>
    </row>
    <row r="2161" spans="1:2" x14ac:dyDescent="0.2">
      <c r="A2161" s="349">
        <v>24.1</v>
      </c>
      <c r="B2161" s="349">
        <v>292286.57</v>
      </c>
    </row>
    <row r="2162" spans="1:2" x14ac:dyDescent="0.2">
      <c r="A2162" s="349">
        <v>24.11</v>
      </c>
      <c r="B2162" s="349">
        <v>292412.12</v>
      </c>
    </row>
    <row r="2163" spans="1:2" x14ac:dyDescent="0.2">
      <c r="A2163" s="349">
        <v>24.12</v>
      </c>
      <c r="B2163" s="349">
        <v>292537.68</v>
      </c>
    </row>
    <row r="2164" spans="1:2" x14ac:dyDescent="0.2">
      <c r="A2164" s="349">
        <v>24.13</v>
      </c>
      <c r="B2164" s="349">
        <v>292663.24</v>
      </c>
    </row>
    <row r="2165" spans="1:2" x14ac:dyDescent="0.2">
      <c r="A2165" s="349">
        <v>24.14</v>
      </c>
      <c r="B2165" s="349">
        <v>292788.81</v>
      </c>
    </row>
    <row r="2166" spans="1:2" x14ac:dyDescent="0.2">
      <c r="A2166" s="349">
        <v>24.15</v>
      </c>
      <c r="B2166" s="349">
        <v>292914.39</v>
      </c>
    </row>
    <row r="2167" spans="1:2" x14ac:dyDescent="0.2">
      <c r="A2167" s="349">
        <v>24.16</v>
      </c>
      <c r="B2167" s="349">
        <v>293039.96999999997</v>
      </c>
    </row>
    <row r="2168" spans="1:2" x14ac:dyDescent="0.2">
      <c r="A2168" s="349">
        <v>24.17</v>
      </c>
      <c r="B2168" s="349">
        <v>293165.56</v>
      </c>
    </row>
    <row r="2169" spans="1:2" x14ac:dyDescent="0.2">
      <c r="A2169" s="349">
        <v>24.18</v>
      </c>
      <c r="B2169" s="349">
        <v>293291.15999999997</v>
      </c>
    </row>
    <row r="2170" spans="1:2" x14ac:dyDescent="0.2">
      <c r="A2170" s="349">
        <v>24.19</v>
      </c>
      <c r="B2170" s="349">
        <v>293416.76</v>
      </c>
    </row>
    <row r="2171" spans="1:2" x14ac:dyDescent="0.2">
      <c r="A2171" s="349">
        <v>24.2</v>
      </c>
      <c r="B2171" s="349">
        <v>293542.37</v>
      </c>
    </row>
    <row r="2172" spans="1:2" x14ac:dyDescent="0.2">
      <c r="A2172" s="349">
        <v>24.21</v>
      </c>
      <c r="B2172" s="349">
        <v>293667.99</v>
      </c>
    </row>
    <row r="2173" spans="1:2" x14ac:dyDescent="0.2">
      <c r="A2173" s="349">
        <v>24.22</v>
      </c>
      <c r="B2173" s="349">
        <v>293793.62</v>
      </c>
    </row>
    <row r="2174" spans="1:2" x14ac:dyDescent="0.2">
      <c r="A2174" s="349">
        <v>24.23</v>
      </c>
      <c r="B2174" s="349">
        <v>293919.25</v>
      </c>
    </row>
    <row r="2175" spans="1:2" x14ac:dyDescent="0.2">
      <c r="A2175" s="349">
        <v>24.24</v>
      </c>
      <c r="B2175" s="349">
        <v>294044.88</v>
      </c>
    </row>
    <row r="2176" spans="1:2" x14ac:dyDescent="0.2">
      <c r="A2176" s="349">
        <v>24.25</v>
      </c>
      <c r="B2176" s="349">
        <v>294170.53000000003</v>
      </c>
    </row>
    <row r="2177" spans="1:2" x14ac:dyDescent="0.2">
      <c r="A2177" s="349">
        <v>24.26</v>
      </c>
      <c r="B2177" s="349">
        <v>294296.18</v>
      </c>
    </row>
    <row r="2178" spans="1:2" x14ac:dyDescent="0.2">
      <c r="A2178" s="349">
        <v>24.27</v>
      </c>
      <c r="B2178" s="349">
        <v>294421.83</v>
      </c>
    </row>
    <row r="2179" spans="1:2" x14ac:dyDescent="0.2">
      <c r="A2179" s="349">
        <v>24.28</v>
      </c>
      <c r="B2179" s="349">
        <v>294547.5</v>
      </c>
    </row>
    <row r="2180" spans="1:2" x14ac:dyDescent="0.2">
      <c r="A2180" s="349">
        <v>24.29</v>
      </c>
      <c r="B2180" s="349">
        <v>294673.17</v>
      </c>
    </row>
    <row r="2181" spans="1:2" x14ac:dyDescent="0.2">
      <c r="A2181" s="349">
        <v>24.3</v>
      </c>
      <c r="B2181" s="349">
        <v>294798.84999999998</v>
      </c>
    </row>
    <row r="2182" spans="1:2" x14ac:dyDescent="0.2">
      <c r="A2182" s="349">
        <v>24.31</v>
      </c>
      <c r="B2182" s="349">
        <v>294924.53000000003</v>
      </c>
    </row>
    <row r="2183" spans="1:2" x14ac:dyDescent="0.2">
      <c r="A2183" s="349">
        <v>24.32</v>
      </c>
      <c r="B2183" s="349">
        <v>295050.21999999997</v>
      </c>
    </row>
    <row r="2184" spans="1:2" x14ac:dyDescent="0.2">
      <c r="A2184" s="349">
        <v>24.33</v>
      </c>
      <c r="B2184" s="349">
        <v>295175.92</v>
      </c>
    </row>
    <row r="2185" spans="1:2" x14ac:dyDescent="0.2">
      <c r="A2185" s="349">
        <v>24.34</v>
      </c>
      <c r="B2185" s="349">
        <v>295301.62</v>
      </c>
    </row>
    <row r="2186" spans="1:2" x14ac:dyDescent="0.2">
      <c r="A2186" s="349">
        <v>24.35</v>
      </c>
      <c r="B2186" s="349">
        <v>295427.33</v>
      </c>
    </row>
    <row r="2187" spans="1:2" x14ac:dyDescent="0.2">
      <c r="A2187" s="349">
        <v>24.36</v>
      </c>
      <c r="B2187" s="349">
        <v>295553.05</v>
      </c>
    </row>
    <row r="2188" spans="1:2" x14ac:dyDescent="0.2">
      <c r="A2188" s="349">
        <v>24.37</v>
      </c>
      <c r="B2188" s="349">
        <v>295678.78000000003</v>
      </c>
    </row>
    <row r="2189" spans="1:2" x14ac:dyDescent="0.2">
      <c r="A2189" s="349">
        <v>24.38</v>
      </c>
      <c r="B2189" s="349">
        <v>295804.51</v>
      </c>
    </row>
    <row r="2190" spans="1:2" x14ac:dyDescent="0.2">
      <c r="A2190" s="349">
        <v>24.39</v>
      </c>
      <c r="B2190" s="349">
        <v>295930.23999999999</v>
      </c>
    </row>
    <row r="2191" spans="1:2" x14ac:dyDescent="0.2">
      <c r="A2191" s="349">
        <v>24.4</v>
      </c>
      <c r="B2191" s="349">
        <v>296055.99</v>
      </c>
    </row>
    <row r="2192" spans="1:2" x14ac:dyDescent="0.2">
      <c r="A2192" s="349">
        <v>24.41</v>
      </c>
      <c r="B2192" s="349">
        <v>296181.74</v>
      </c>
    </row>
    <row r="2193" spans="1:2" x14ac:dyDescent="0.2">
      <c r="A2193" s="349">
        <v>24.42</v>
      </c>
      <c r="B2193" s="349">
        <v>296307.5</v>
      </c>
    </row>
    <row r="2194" spans="1:2" x14ac:dyDescent="0.2">
      <c r="A2194" s="349">
        <v>24.43</v>
      </c>
      <c r="B2194" s="349">
        <v>296433.26</v>
      </c>
    </row>
    <row r="2195" spans="1:2" x14ac:dyDescent="0.2">
      <c r="A2195" s="349">
        <v>24.44</v>
      </c>
      <c r="B2195" s="349">
        <v>296559.03000000003</v>
      </c>
    </row>
    <row r="2196" spans="1:2" x14ac:dyDescent="0.2">
      <c r="A2196" s="349">
        <v>24.45</v>
      </c>
      <c r="B2196" s="349">
        <v>296684.81</v>
      </c>
    </row>
    <row r="2197" spans="1:2" x14ac:dyDescent="0.2">
      <c r="A2197" s="349">
        <v>24.46</v>
      </c>
      <c r="B2197" s="349">
        <v>296810.59000000003</v>
      </c>
    </row>
    <row r="2198" spans="1:2" x14ac:dyDescent="0.2">
      <c r="A2198" s="349">
        <v>24.47</v>
      </c>
      <c r="B2198" s="349">
        <v>296936.38</v>
      </c>
    </row>
    <row r="2199" spans="1:2" x14ac:dyDescent="0.2">
      <c r="A2199" s="349">
        <v>24.48</v>
      </c>
      <c r="B2199" s="349">
        <v>297062.18</v>
      </c>
    </row>
    <row r="2200" spans="1:2" x14ac:dyDescent="0.2">
      <c r="A2200" s="349">
        <v>24.49</v>
      </c>
      <c r="B2200" s="349">
        <v>297187.99</v>
      </c>
    </row>
    <row r="2201" spans="1:2" x14ac:dyDescent="0.2">
      <c r="A2201" s="349">
        <v>24.5</v>
      </c>
      <c r="B2201" s="349">
        <v>297313.8</v>
      </c>
    </row>
    <row r="2202" spans="1:2" x14ac:dyDescent="0.2">
      <c r="A2202" s="349">
        <v>24.51</v>
      </c>
      <c r="B2202" s="349">
        <v>297439.61</v>
      </c>
    </row>
    <row r="2203" spans="1:2" x14ac:dyDescent="0.2">
      <c r="A2203" s="349">
        <v>24.52</v>
      </c>
      <c r="B2203" s="349">
        <v>297565.44</v>
      </c>
    </row>
    <row r="2204" spans="1:2" x14ac:dyDescent="0.2">
      <c r="A2204" s="349">
        <v>24.53</v>
      </c>
      <c r="B2204" s="349">
        <v>297691.27</v>
      </c>
    </row>
    <row r="2205" spans="1:2" x14ac:dyDescent="0.2">
      <c r="A2205" s="349">
        <v>24.54</v>
      </c>
      <c r="B2205" s="349">
        <v>297817.11</v>
      </c>
    </row>
    <row r="2206" spans="1:2" x14ac:dyDescent="0.2">
      <c r="A2206" s="349">
        <v>24.55</v>
      </c>
      <c r="B2206" s="349">
        <v>297942.95</v>
      </c>
    </row>
    <row r="2207" spans="1:2" x14ac:dyDescent="0.2">
      <c r="A2207" s="349">
        <v>24.56</v>
      </c>
      <c r="B2207" s="349">
        <v>298068.8</v>
      </c>
    </row>
    <row r="2208" spans="1:2" x14ac:dyDescent="0.2">
      <c r="A2208" s="349">
        <v>24.57</v>
      </c>
      <c r="B2208" s="349">
        <v>298194.65999999997</v>
      </c>
    </row>
    <row r="2209" spans="1:2" x14ac:dyDescent="0.2">
      <c r="A2209" s="349">
        <v>24.58</v>
      </c>
      <c r="B2209" s="349">
        <v>298320.52</v>
      </c>
    </row>
    <row r="2210" spans="1:2" x14ac:dyDescent="0.2">
      <c r="A2210" s="349">
        <v>24.59</v>
      </c>
      <c r="B2210" s="349">
        <v>298446.39</v>
      </c>
    </row>
    <row r="2211" spans="1:2" x14ac:dyDescent="0.2">
      <c r="A2211" s="349">
        <v>24.6</v>
      </c>
      <c r="B2211" s="349">
        <v>298572.27</v>
      </c>
    </row>
    <row r="2212" spans="1:2" x14ac:dyDescent="0.2">
      <c r="A2212" s="349">
        <v>24.61</v>
      </c>
      <c r="B2212" s="349">
        <v>298698.15000000002</v>
      </c>
    </row>
    <row r="2213" spans="1:2" x14ac:dyDescent="0.2">
      <c r="A2213" s="349">
        <v>24.62</v>
      </c>
      <c r="B2213" s="349">
        <v>298824.03999999998</v>
      </c>
    </row>
    <row r="2214" spans="1:2" x14ac:dyDescent="0.2">
      <c r="A2214" s="349">
        <v>24.63</v>
      </c>
      <c r="B2214" s="349">
        <v>298949.94</v>
      </c>
    </row>
    <row r="2215" spans="1:2" x14ac:dyDescent="0.2">
      <c r="A2215" s="349">
        <v>24.64</v>
      </c>
      <c r="B2215" s="349">
        <v>299075.84000000003</v>
      </c>
    </row>
    <row r="2216" spans="1:2" x14ac:dyDescent="0.2">
      <c r="A2216" s="349">
        <v>24.65</v>
      </c>
      <c r="B2216" s="349">
        <v>299201.75</v>
      </c>
    </row>
    <row r="2217" spans="1:2" x14ac:dyDescent="0.2">
      <c r="A2217" s="349">
        <v>24.66</v>
      </c>
      <c r="B2217" s="349">
        <v>299327.67</v>
      </c>
    </row>
    <row r="2218" spans="1:2" x14ac:dyDescent="0.2">
      <c r="A2218" s="349">
        <v>24.67</v>
      </c>
      <c r="B2218" s="349">
        <v>299453.59000000003</v>
      </c>
    </row>
    <row r="2219" spans="1:2" x14ac:dyDescent="0.2">
      <c r="A2219" s="349">
        <v>24.68</v>
      </c>
      <c r="B2219" s="349">
        <v>299579.52000000002</v>
      </c>
    </row>
    <row r="2220" spans="1:2" x14ac:dyDescent="0.2">
      <c r="A2220" s="349">
        <v>24.69</v>
      </c>
      <c r="B2220" s="349">
        <v>299705.46000000002</v>
      </c>
    </row>
    <row r="2221" spans="1:2" x14ac:dyDescent="0.2">
      <c r="A2221" s="349">
        <v>24.7</v>
      </c>
      <c r="B2221" s="349">
        <v>299831.40000000002</v>
      </c>
    </row>
    <row r="2222" spans="1:2" x14ac:dyDescent="0.2">
      <c r="A2222" s="349">
        <v>24.71</v>
      </c>
      <c r="B2222" s="349">
        <v>299957.34999999998</v>
      </c>
    </row>
    <row r="2223" spans="1:2" x14ac:dyDescent="0.2">
      <c r="A2223" s="349">
        <v>24.72</v>
      </c>
      <c r="B2223" s="349">
        <v>300083.31</v>
      </c>
    </row>
    <row r="2224" spans="1:2" x14ac:dyDescent="0.2">
      <c r="A2224" s="349">
        <v>24.73</v>
      </c>
      <c r="B2224" s="349">
        <v>300209.27</v>
      </c>
    </row>
    <row r="2225" spans="1:2" x14ac:dyDescent="0.2">
      <c r="A2225" s="349">
        <v>24.74</v>
      </c>
      <c r="B2225" s="349">
        <v>300335.24</v>
      </c>
    </row>
    <row r="2226" spans="1:2" x14ac:dyDescent="0.2">
      <c r="A2226" s="349">
        <v>24.75</v>
      </c>
      <c r="B2226" s="349">
        <v>300461.21999999997</v>
      </c>
    </row>
    <row r="2227" spans="1:2" x14ac:dyDescent="0.2">
      <c r="A2227" s="349">
        <v>24.76</v>
      </c>
      <c r="B2227" s="349">
        <v>300587.2</v>
      </c>
    </row>
    <row r="2228" spans="1:2" x14ac:dyDescent="0.2">
      <c r="A2228" s="349">
        <v>24.77</v>
      </c>
      <c r="B2228" s="349">
        <v>300713.19</v>
      </c>
    </row>
    <row r="2229" spans="1:2" x14ac:dyDescent="0.2">
      <c r="A2229" s="349">
        <v>24.78</v>
      </c>
      <c r="B2229" s="349">
        <v>300839.19</v>
      </c>
    </row>
    <row r="2230" spans="1:2" x14ac:dyDescent="0.2">
      <c r="A2230" s="349">
        <v>24.79</v>
      </c>
      <c r="B2230" s="349">
        <v>300965.19</v>
      </c>
    </row>
    <row r="2231" spans="1:2" x14ac:dyDescent="0.2">
      <c r="A2231" s="349">
        <v>24.8</v>
      </c>
      <c r="B2231" s="349">
        <v>301091.20000000001</v>
      </c>
    </row>
    <row r="2232" spans="1:2" x14ac:dyDescent="0.2">
      <c r="A2232" s="349">
        <v>24.81</v>
      </c>
      <c r="B2232" s="349">
        <v>301217.21000000002</v>
      </c>
    </row>
    <row r="2233" spans="1:2" x14ac:dyDescent="0.2">
      <c r="A2233" s="349">
        <v>24.82</v>
      </c>
      <c r="B2233" s="349">
        <v>301343.24</v>
      </c>
    </row>
    <row r="2234" spans="1:2" x14ac:dyDescent="0.2">
      <c r="A2234" s="349">
        <v>24.83</v>
      </c>
      <c r="B2234" s="349">
        <v>301469.26</v>
      </c>
    </row>
    <row r="2235" spans="1:2" x14ac:dyDescent="0.2">
      <c r="A2235" s="349">
        <v>24.84</v>
      </c>
      <c r="B2235" s="349">
        <v>301595.3</v>
      </c>
    </row>
    <row r="2236" spans="1:2" x14ac:dyDescent="0.2">
      <c r="A2236" s="349">
        <v>24.85</v>
      </c>
      <c r="B2236" s="349">
        <v>301721.34000000003</v>
      </c>
    </row>
    <row r="2237" spans="1:2" x14ac:dyDescent="0.2">
      <c r="A2237" s="349">
        <v>24.86</v>
      </c>
      <c r="B2237" s="349">
        <v>301847.39</v>
      </c>
    </row>
    <row r="2238" spans="1:2" x14ac:dyDescent="0.2">
      <c r="A2238" s="349">
        <v>24.87</v>
      </c>
      <c r="B2238" s="349">
        <v>301973.45</v>
      </c>
    </row>
    <row r="2239" spans="1:2" x14ac:dyDescent="0.2">
      <c r="A2239" s="349">
        <v>24.88</v>
      </c>
      <c r="B2239" s="349">
        <v>302099.51</v>
      </c>
    </row>
    <row r="2240" spans="1:2" x14ac:dyDescent="0.2">
      <c r="A2240" s="349">
        <v>24.89</v>
      </c>
      <c r="B2240" s="349">
        <v>302225.58</v>
      </c>
    </row>
    <row r="2241" spans="1:2" x14ac:dyDescent="0.2">
      <c r="A2241" s="349">
        <v>24.9</v>
      </c>
      <c r="B2241" s="349">
        <v>302351.65000000002</v>
      </c>
    </row>
    <row r="2242" spans="1:2" x14ac:dyDescent="0.2">
      <c r="A2242" s="349">
        <v>24.91</v>
      </c>
      <c r="B2242" s="349">
        <v>302477.73</v>
      </c>
    </row>
    <row r="2243" spans="1:2" x14ac:dyDescent="0.2">
      <c r="A2243" s="349">
        <v>24.92</v>
      </c>
      <c r="B2243" s="349">
        <v>302603.82</v>
      </c>
    </row>
    <row r="2244" spans="1:2" x14ac:dyDescent="0.2">
      <c r="A2244" s="349">
        <v>24.93</v>
      </c>
      <c r="B2244" s="349">
        <v>302729.90999999997</v>
      </c>
    </row>
    <row r="2245" spans="1:2" x14ac:dyDescent="0.2">
      <c r="A2245" s="349">
        <v>24.94</v>
      </c>
      <c r="B2245" s="349">
        <v>302856.02</v>
      </c>
    </row>
    <row r="2246" spans="1:2" x14ac:dyDescent="0.2">
      <c r="A2246" s="349">
        <v>24.95</v>
      </c>
      <c r="B2246" s="349">
        <v>302982.12</v>
      </c>
    </row>
    <row r="2247" spans="1:2" x14ac:dyDescent="0.2">
      <c r="A2247" s="349">
        <v>24.96</v>
      </c>
      <c r="B2247" s="349">
        <v>303108.24</v>
      </c>
    </row>
    <row r="2248" spans="1:2" x14ac:dyDescent="0.2">
      <c r="A2248" s="349">
        <v>24.97</v>
      </c>
      <c r="B2248" s="349">
        <v>303234.36</v>
      </c>
    </row>
    <row r="2249" spans="1:2" x14ac:dyDescent="0.2">
      <c r="A2249" s="349">
        <v>24.98</v>
      </c>
      <c r="B2249" s="349">
        <v>303360.48</v>
      </c>
    </row>
    <row r="2250" spans="1:2" x14ac:dyDescent="0.2">
      <c r="A2250" s="349">
        <v>24.99</v>
      </c>
      <c r="B2250" s="349">
        <v>303486.62</v>
      </c>
    </row>
    <row r="2251" spans="1:2" x14ac:dyDescent="0.2">
      <c r="A2251" s="349">
        <v>25</v>
      </c>
      <c r="B2251" s="349">
        <v>303612.76</v>
      </c>
    </row>
    <row r="2252" spans="1:2" x14ac:dyDescent="0.2">
      <c r="A2252" s="349">
        <v>25.01</v>
      </c>
      <c r="B2252" s="349">
        <v>303738.90999999997</v>
      </c>
    </row>
    <row r="2253" spans="1:2" x14ac:dyDescent="0.2">
      <c r="A2253" s="349">
        <v>25.02</v>
      </c>
      <c r="B2253" s="349">
        <v>303865.06</v>
      </c>
    </row>
    <row r="2254" spans="1:2" x14ac:dyDescent="0.2">
      <c r="A2254" s="349">
        <v>25.03</v>
      </c>
      <c r="B2254" s="349">
        <v>303991.21999999997</v>
      </c>
    </row>
    <row r="2255" spans="1:2" x14ac:dyDescent="0.2">
      <c r="A2255" s="349">
        <v>25.04</v>
      </c>
      <c r="B2255" s="349">
        <v>304117.39</v>
      </c>
    </row>
    <row r="2256" spans="1:2" x14ac:dyDescent="0.2">
      <c r="A2256" s="349">
        <v>25.05</v>
      </c>
      <c r="B2256" s="349">
        <v>304243.56</v>
      </c>
    </row>
    <row r="2257" spans="1:2" x14ac:dyDescent="0.2">
      <c r="A2257" s="349">
        <v>25.06</v>
      </c>
      <c r="B2257" s="349">
        <v>304369.74</v>
      </c>
    </row>
    <row r="2258" spans="1:2" x14ac:dyDescent="0.2">
      <c r="A2258" s="349">
        <v>25.07</v>
      </c>
      <c r="B2258" s="349">
        <v>304495.92</v>
      </c>
    </row>
    <row r="2259" spans="1:2" x14ac:dyDescent="0.2">
      <c r="A2259" s="349">
        <v>25.08</v>
      </c>
      <c r="B2259" s="349">
        <v>304622.12</v>
      </c>
    </row>
    <row r="2260" spans="1:2" x14ac:dyDescent="0.2">
      <c r="A2260" s="349">
        <v>25.09</v>
      </c>
      <c r="B2260" s="349">
        <v>304748.32</v>
      </c>
    </row>
    <row r="2261" spans="1:2" x14ac:dyDescent="0.2">
      <c r="A2261" s="349">
        <v>25.1</v>
      </c>
      <c r="B2261" s="349">
        <v>304874.52</v>
      </c>
    </row>
    <row r="2262" spans="1:2" x14ac:dyDescent="0.2">
      <c r="A2262" s="349">
        <v>25.11</v>
      </c>
      <c r="B2262" s="349">
        <v>305000.73</v>
      </c>
    </row>
    <row r="2263" spans="1:2" x14ac:dyDescent="0.2">
      <c r="A2263" s="349">
        <v>25.12</v>
      </c>
      <c r="B2263" s="349">
        <v>305126.95</v>
      </c>
    </row>
    <row r="2264" spans="1:2" x14ac:dyDescent="0.2">
      <c r="A2264" s="349">
        <v>25.13</v>
      </c>
      <c r="B2264" s="349">
        <v>305253.18</v>
      </c>
    </row>
    <row r="2265" spans="1:2" x14ac:dyDescent="0.2">
      <c r="A2265" s="349">
        <v>25.14</v>
      </c>
      <c r="B2265" s="349">
        <v>305379.40999999997</v>
      </c>
    </row>
    <row r="2266" spans="1:2" x14ac:dyDescent="0.2">
      <c r="A2266" s="349">
        <v>25.15</v>
      </c>
      <c r="B2266" s="349">
        <v>305505.65000000002</v>
      </c>
    </row>
    <row r="2267" spans="1:2" x14ac:dyDescent="0.2">
      <c r="A2267" s="349">
        <v>25.16</v>
      </c>
      <c r="B2267" s="349">
        <v>305631.89</v>
      </c>
    </row>
    <row r="2268" spans="1:2" x14ac:dyDescent="0.2">
      <c r="A2268" s="349">
        <v>25.17</v>
      </c>
      <c r="B2268" s="349">
        <v>305758.14</v>
      </c>
    </row>
    <row r="2269" spans="1:2" x14ac:dyDescent="0.2">
      <c r="A2269" s="349">
        <v>25.18</v>
      </c>
      <c r="B2269" s="349">
        <v>305884.40000000002</v>
      </c>
    </row>
    <row r="2270" spans="1:2" x14ac:dyDescent="0.2">
      <c r="A2270" s="349">
        <v>25.19</v>
      </c>
      <c r="B2270" s="349">
        <v>306010.67</v>
      </c>
    </row>
    <row r="2271" spans="1:2" x14ac:dyDescent="0.2">
      <c r="A2271" s="349">
        <v>25.2</v>
      </c>
      <c r="B2271" s="349">
        <v>306136.94</v>
      </c>
    </row>
    <row r="2272" spans="1:2" x14ac:dyDescent="0.2">
      <c r="A2272" s="349">
        <v>25.21</v>
      </c>
      <c r="B2272" s="349">
        <v>306263.21000000002</v>
      </c>
    </row>
    <row r="2273" spans="1:4" x14ac:dyDescent="0.2">
      <c r="A2273" s="349">
        <v>25.22</v>
      </c>
      <c r="B2273" s="349">
        <v>306389.5</v>
      </c>
    </row>
    <row r="2274" spans="1:4" x14ac:dyDescent="0.2">
      <c r="A2274" s="349">
        <v>25.23</v>
      </c>
      <c r="B2274" s="349">
        <v>306515.78999999998</v>
      </c>
    </row>
    <row r="2275" spans="1:4" x14ac:dyDescent="0.2">
      <c r="A2275" s="349">
        <v>25.24</v>
      </c>
      <c r="B2275" s="349">
        <v>306642.08</v>
      </c>
    </row>
    <row r="2276" spans="1:4" x14ac:dyDescent="0.2">
      <c r="A2276" s="349">
        <v>25.25</v>
      </c>
      <c r="B2276" s="349">
        <v>306768.39</v>
      </c>
    </row>
    <row r="2277" spans="1:4" x14ac:dyDescent="0.2">
      <c r="A2277" s="349">
        <v>25.26</v>
      </c>
      <c r="B2277" s="349">
        <v>306894.7</v>
      </c>
    </row>
    <row r="2278" spans="1:4" x14ac:dyDescent="0.2">
      <c r="A2278" s="349">
        <v>25.27</v>
      </c>
      <c r="B2278" s="349">
        <v>307021.01</v>
      </c>
    </row>
    <row r="2279" spans="1:4" x14ac:dyDescent="0.2">
      <c r="A2279" s="349">
        <v>25.28</v>
      </c>
      <c r="B2279" s="349">
        <v>307147.34000000003</v>
      </c>
    </row>
    <row r="2280" spans="1:4" x14ac:dyDescent="0.2">
      <c r="A2280" s="349">
        <v>25.29</v>
      </c>
      <c r="B2280" s="349">
        <v>307273.65999999997</v>
      </c>
    </row>
    <row r="2281" spans="1:4" x14ac:dyDescent="0.2">
      <c r="A2281" s="349">
        <v>25.3</v>
      </c>
      <c r="B2281" s="349">
        <v>307400</v>
      </c>
      <c r="D2281" t="s">
        <v>171</v>
      </c>
    </row>
    <row r="2282" spans="1:4" x14ac:dyDescent="0.2">
      <c r="A2282" s="349">
        <v>25.31</v>
      </c>
      <c r="B2282" s="349">
        <v>307541.71000000002</v>
      </c>
    </row>
    <row r="2283" spans="1:4" x14ac:dyDescent="0.2">
      <c r="A2283" s="349">
        <v>25.32</v>
      </c>
      <c r="B2283" s="349">
        <v>307683.43</v>
      </c>
    </row>
    <row r="2284" spans="1:4" x14ac:dyDescent="0.2">
      <c r="A2284" s="349">
        <v>25.33</v>
      </c>
      <c r="B2284" s="349">
        <v>307825.17</v>
      </c>
    </row>
    <row r="2285" spans="1:4" x14ac:dyDescent="0.2">
      <c r="A2285" s="349">
        <v>25.34</v>
      </c>
      <c r="B2285" s="349">
        <v>307966.92</v>
      </c>
    </row>
    <row r="2286" spans="1:4" x14ac:dyDescent="0.2">
      <c r="A2286" s="349">
        <v>25.35</v>
      </c>
      <c r="B2286" s="349">
        <v>308108.68</v>
      </c>
    </row>
    <row r="2287" spans="1:4" x14ac:dyDescent="0.2">
      <c r="A2287" s="349">
        <v>25.36</v>
      </c>
      <c r="B2287" s="349">
        <v>308250.46000000002</v>
      </c>
    </row>
    <row r="2288" spans="1:4" x14ac:dyDescent="0.2">
      <c r="A2288" s="349">
        <v>25.37</v>
      </c>
      <c r="B2288" s="349">
        <v>308392.26</v>
      </c>
    </row>
    <row r="2289" spans="1:2" x14ac:dyDescent="0.2">
      <c r="A2289" s="349">
        <v>25.38</v>
      </c>
      <c r="B2289" s="349">
        <v>308534.07</v>
      </c>
    </row>
    <row r="2290" spans="1:2" x14ac:dyDescent="0.2">
      <c r="A2290" s="349">
        <v>25.39</v>
      </c>
      <c r="B2290" s="349">
        <v>308675.89</v>
      </c>
    </row>
    <row r="2291" spans="1:2" x14ac:dyDescent="0.2">
      <c r="A2291" s="349">
        <v>25.4</v>
      </c>
      <c r="B2291" s="349">
        <v>308817.73</v>
      </c>
    </row>
    <row r="2292" spans="1:2" x14ac:dyDescent="0.2">
      <c r="A2292" s="349">
        <v>25.41</v>
      </c>
      <c r="B2292" s="349">
        <v>308959.58</v>
      </c>
    </row>
    <row r="2293" spans="1:2" x14ac:dyDescent="0.2">
      <c r="A2293" s="349">
        <v>25.42</v>
      </c>
      <c r="B2293" s="349">
        <v>309101.44</v>
      </c>
    </row>
    <row r="2294" spans="1:2" x14ac:dyDescent="0.2">
      <c r="A2294" s="349">
        <v>25.43</v>
      </c>
      <c r="B2294" s="349">
        <v>309243.32</v>
      </c>
    </row>
    <row r="2295" spans="1:2" x14ac:dyDescent="0.2">
      <c r="A2295" s="349">
        <v>25.44</v>
      </c>
      <c r="B2295" s="349">
        <v>309385.21999999997</v>
      </c>
    </row>
    <row r="2296" spans="1:2" x14ac:dyDescent="0.2">
      <c r="A2296" s="349">
        <v>25.45</v>
      </c>
      <c r="B2296" s="349">
        <v>309527.12</v>
      </c>
    </row>
    <row r="2297" spans="1:2" x14ac:dyDescent="0.2">
      <c r="A2297" s="349">
        <v>25.46</v>
      </c>
      <c r="B2297" s="349">
        <v>309669.05</v>
      </c>
    </row>
    <row r="2298" spans="1:2" x14ac:dyDescent="0.2">
      <c r="A2298" s="349">
        <v>25.47</v>
      </c>
      <c r="B2298" s="349">
        <v>309810.98</v>
      </c>
    </row>
    <row r="2299" spans="1:2" x14ac:dyDescent="0.2">
      <c r="A2299" s="349">
        <v>25.48</v>
      </c>
      <c r="B2299" s="349">
        <v>309952.94</v>
      </c>
    </row>
    <row r="2300" spans="1:2" x14ac:dyDescent="0.2">
      <c r="A2300" s="349">
        <v>25.49</v>
      </c>
      <c r="B2300" s="349">
        <v>310094.90000000002</v>
      </c>
    </row>
    <row r="2301" spans="1:2" x14ac:dyDescent="0.2">
      <c r="A2301" s="349">
        <v>25.5</v>
      </c>
      <c r="B2301" s="349">
        <v>310236.88</v>
      </c>
    </row>
    <row r="2302" spans="1:2" x14ac:dyDescent="0.2">
      <c r="A2302" s="349">
        <v>25.51</v>
      </c>
      <c r="B2302" s="349">
        <v>310378.88</v>
      </c>
    </row>
    <row r="2303" spans="1:2" x14ac:dyDescent="0.2">
      <c r="A2303" s="349">
        <v>25.52</v>
      </c>
      <c r="B2303" s="349">
        <v>310520.88</v>
      </c>
    </row>
    <row r="2304" spans="1:2" x14ac:dyDescent="0.2">
      <c r="A2304" s="349">
        <v>25.53</v>
      </c>
      <c r="B2304" s="349">
        <v>310662.90999999997</v>
      </c>
    </row>
    <row r="2305" spans="1:2" x14ac:dyDescent="0.2">
      <c r="A2305" s="349">
        <v>25.54</v>
      </c>
      <c r="B2305" s="349">
        <v>310804.94</v>
      </c>
    </row>
    <row r="2306" spans="1:2" x14ac:dyDescent="0.2">
      <c r="A2306" s="349">
        <v>25.55</v>
      </c>
      <c r="B2306" s="349">
        <v>310947</v>
      </c>
    </row>
    <row r="2307" spans="1:2" x14ac:dyDescent="0.2">
      <c r="A2307" s="349">
        <v>25.56</v>
      </c>
      <c r="B2307" s="349">
        <v>311089.06</v>
      </c>
    </row>
    <row r="2308" spans="1:2" x14ac:dyDescent="0.2">
      <c r="A2308" s="349">
        <v>25.57</v>
      </c>
      <c r="B2308" s="349">
        <v>311231.14</v>
      </c>
    </row>
    <row r="2309" spans="1:2" x14ac:dyDescent="0.2">
      <c r="A2309" s="349">
        <v>25.58</v>
      </c>
      <c r="B2309" s="349">
        <v>311373.23</v>
      </c>
    </row>
    <row r="2310" spans="1:2" x14ac:dyDescent="0.2">
      <c r="A2310" s="349">
        <v>25.59</v>
      </c>
      <c r="B2310" s="349">
        <v>311515.34000000003</v>
      </c>
    </row>
    <row r="2311" spans="1:2" x14ac:dyDescent="0.2">
      <c r="A2311" s="349">
        <v>25.6</v>
      </c>
      <c r="B2311" s="349">
        <v>311657.46999999997</v>
      </c>
    </row>
    <row r="2312" spans="1:2" x14ac:dyDescent="0.2">
      <c r="A2312" s="349">
        <v>25.61</v>
      </c>
      <c r="B2312" s="349">
        <v>311799.59999999998</v>
      </c>
    </row>
    <row r="2313" spans="1:2" x14ac:dyDescent="0.2">
      <c r="A2313" s="349">
        <v>25.62</v>
      </c>
      <c r="B2313" s="349">
        <v>311941.75</v>
      </c>
    </row>
    <row r="2314" spans="1:2" x14ac:dyDescent="0.2">
      <c r="A2314" s="349">
        <v>25.63</v>
      </c>
      <c r="B2314" s="349">
        <v>312083.92</v>
      </c>
    </row>
    <row r="2315" spans="1:2" x14ac:dyDescent="0.2">
      <c r="A2315" s="349">
        <v>25.64</v>
      </c>
      <c r="B2315" s="349">
        <v>312226.09999999998</v>
      </c>
    </row>
    <row r="2316" spans="1:2" x14ac:dyDescent="0.2">
      <c r="A2316" s="349">
        <v>25.65</v>
      </c>
      <c r="B2316" s="349">
        <v>312368.28999999998</v>
      </c>
    </row>
    <row r="2317" spans="1:2" x14ac:dyDescent="0.2">
      <c r="A2317" s="349">
        <v>25.66</v>
      </c>
      <c r="B2317" s="349">
        <v>312510.5</v>
      </c>
    </row>
    <row r="2318" spans="1:2" x14ac:dyDescent="0.2">
      <c r="A2318" s="349">
        <v>25.67</v>
      </c>
      <c r="B2318" s="349">
        <v>312652.71999999997</v>
      </c>
    </row>
    <row r="2319" spans="1:2" x14ac:dyDescent="0.2">
      <c r="A2319" s="349">
        <v>25.68</v>
      </c>
      <c r="B2319" s="349">
        <v>312794.96000000002</v>
      </c>
    </row>
    <row r="2320" spans="1:2" x14ac:dyDescent="0.2">
      <c r="A2320" s="349">
        <v>25.69</v>
      </c>
      <c r="B2320" s="349">
        <v>312937.21000000002</v>
      </c>
    </row>
    <row r="2321" spans="1:2" x14ac:dyDescent="0.2">
      <c r="A2321" s="349">
        <v>25.7</v>
      </c>
      <c r="B2321" s="349">
        <v>313079.46999999997</v>
      </c>
    </row>
    <row r="2322" spans="1:2" x14ac:dyDescent="0.2">
      <c r="A2322" s="349">
        <v>25.71</v>
      </c>
      <c r="B2322" s="349">
        <v>313221.75</v>
      </c>
    </row>
    <row r="2323" spans="1:2" x14ac:dyDescent="0.2">
      <c r="A2323" s="349">
        <v>25.72</v>
      </c>
      <c r="B2323" s="349">
        <v>313364.03999999998</v>
      </c>
    </row>
    <row r="2324" spans="1:2" x14ac:dyDescent="0.2">
      <c r="A2324" s="349">
        <v>25.73</v>
      </c>
      <c r="B2324" s="349">
        <v>313506.34999999998</v>
      </c>
    </row>
    <row r="2325" spans="1:2" x14ac:dyDescent="0.2">
      <c r="A2325" s="349">
        <v>25.74</v>
      </c>
      <c r="B2325" s="349">
        <v>313648.67</v>
      </c>
    </row>
    <row r="2326" spans="1:2" x14ac:dyDescent="0.2">
      <c r="A2326" s="349">
        <v>25.75</v>
      </c>
      <c r="B2326" s="349">
        <v>313791.01</v>
      </c>
    </row>
    <row r="2327" spans="1:2" x14ac:dyDescent="0.2">
      <c r="A2327" s="349">
        <v>25.76</v>
      </c>
      <c r="B2327" s="349">
        <v>313933.36</v>
      </c>
    </row>
    <row r="2328" spans="1:2" x14ac:dyDescent="0.2">
      <c r="A2328" s="349">
        <v>25.77</v>
      </c>
      <c r="B2328" s="349">
        <v>314075.71999999997</v>
      </c>
    </row>
    <row r="2329" spans="1:2" x14ac:dyDescent="0.2">
      <c r="A2329" s="349">
        <v>25.78</v>
      </c>
      <c r="B2329" s="349">
        <v>314218.09999999998</v>
      </c>
    </row>
    <row r="2330" spans="1:2" x14ac:dyDescent="0.2">
      <c r="A2330" s="349">
        <v>25.79</v>
      </c>
      <c r="B2330" s="349">
        <v>314360.49</v>
      </c>
    </row>
    <row r="2331" spans="1:2" x14ac:dyDescent="0.2">
      <c r="A2331" s="349">
        <v>25.8</v>
      </c>
      <c r="B2331" s="349">
        <v>314502.90000000002</v>
      </c>
    </row>
    <row r="2332" spans="1:2" x14ac:dyDescent="0.2">
      <c r="A2332" s="349">
        <v>25.81</v>
      </c>
      <c r="B2332" s="349">
        <v>314645.32</v>
      </c>
    </row>
    <row r="2333" spans="1:2" x14ac:dyDescent="0.2">
      <c r="A2333" s="349">
        <v>25.82</v>
      </c>
      <c r="B2333" s="349">
        <v>314787.76</v>
      </c>
    </row>
    <row r="2334" spans="1:2" x14ac:dyDescent="0.2">
      <c r="A2334" s="349">
        <v>25.83</v>
      </c>
      <c r="B2334" s="349">
        <v>314930.2</v>
      </c>
    </row>
    <row r="2335" spans="1:2" x14ac:dyDescent="0.2">
      <c r="A2335" s="349">
        <v>25.84</v>
      </c>
      <c r="B2335" s="349">
        <v>315072.67</v>
      </c>
    </row>
    <row r="2336" spans="1:2" x14ac:dyDescent="0.2">
      <c r="A2336" s="349">
        <v>25.85</v>
      </c>
      <c r="B2336" s="349">
        <v>315215.15000000002</v>
      </c>
    </row>
    <row r="2337" spans="1:2" x14ac:dyDescent="0.2">
      <c r="A2337" s="349">
        <v>25.86</v>
      </c>
      <c r="B2337" s="349">
        <v>315357.64</v>
      </c>
    </row>
    <row r="2338" spans="1:2" x14ac:dyDescent="0.2">
      <c r="A2338" s="349">
        <v>25.87</v>
      </c>
      <c r="B2338" s="349">
        <v>315500.14</v>
      </c>
    </row>
    <row r="2339" spans="1:2" x14ac:dyDescent="0.2">
      <c r="A2339" s="349">
        <v>25.88</v>
      </c>
      <c r="B2339" s="349">
        <v>315642.65999999997</v>
      </c>
    </row>
    <row r="2340" spans="1:2" x14ac:dyDescent="0.2">
      <c r="A2340" s="349">
        <v>25.89</v>
      </c>
      <c r="B2340" s="349">
        <v>315785.2</v>
      </c>
    </row>
    <row r="2341" spans="1:2" x14ac:dyDescent="0.2">
      <c r="A2341" s="349">
        <v>25.9</v>
      </c>
      <c r="B2341" s="349">
        <v>315927.74</v>
      </c>
    </row>
    <row r="2342" spans="1:2" x14ac:dyDescent="0.2">
      <c r="A2342" s="349">
        <v>25.91</v>
      </c>
      <c r="B2342" s="349">
        <v>316070.31</v>
      </c>
    </row>
    <row r="2343" spans="1:2" x14ac:dyDescent="0.2">
      <c r="A2343" s="349">
        <v>25.92</v>
      </c>
      <c r="B2343" s="349">
        <v>316212.88</v>
      </c>
    </row>
    <row r="2344" spans="1:2" x14ac:dyDescent="0.2">
      <c r="A2344" s="349">
        <v>25.93</v>
      </c>
      <c r="B2344" s="349">
        <v>316355.46999999997</v>
      </c>
    </row>
    <row r="2345" spans="1:2" x14ac:dyDescent="0.2">
      <c r="A2345" s="349">
        <v>25.94</v>
      </c>
      <c r="B2345" s="349">
        <v>316498.08</v>
      </c>
    </row>
    <row r="2346" spans="1:2" x14ac:dyDescent="0.2">
      <c r="A2346" s="349">
        <v>25.95</v>
      </c>
      <c r="B2346" s="349">
        <v>316640.7</v>
      </c>
    </row>
    <row r="2347" spans="1:2" x14ac:dyDescent="0.2">
      <c r="A2347" s="349">
        <v>25.96</v>
      </c>
      <c r="B2347" s="349">
        <v>316783.33</v>
      </c>
    </row>
    <row r="2348" spans="1:2" x14ac:dyDescent="0.2">
      <c r="A2348" s="349">
        <v>25.97</v>
      </c>
      <c r="B2348" s="349">
        <v>316925.98</v>
      </c>
    </row>
    <row r="2349" spans="1:2" x14ac:dyDescent="0.2">
      <c r="A2349" s="349">
        <v>25.98</v>
      </c>
      <c r="B2349" s="349">
        <v>317068.64</v>
      </c>
    </row>
    <row r="2350" spans="1:2" x14ac:dyDescent="0.2">
      <c r="A2350" s="349">
        <v>25.99</v>
      </c>
      <c r="B2350" s="349">
        <v>317211.31</v>
      </c>
    </row>
    <row r="2351" spans="1:2" x14ac:dyDescent="0.2">
      <c r="A2351" s="349">
        <v>26</v>
      </c>
      <c r="B2351" s="349">
        <v>317354</v>
      </c>
    </row>
    <row r="2352" spans="1:2" x14ac:dyDescent="0.2">
      <c r="A2352" s="349">
        <v>26.01</v>
      </c>
      <c r="B2352" s="349">
        <v>317496.7</v>
      </c>
    </row>
    <row r="2353" spans="1:2" x14ac:dyDescent="0.2">
      <c r="A2353" s="349">
        <v>26.02</v>
      </c>
      <c r="B2353" s="349">
        <v>317639.42</v>
      </c>
    </row>
    <row r="2354" spans="1:2" x14ac:dyDescent="0.2">
      <c r="A2354" s="349">
        <v>26.03</v>
      </c>
      <c r="B2354" s="349">
        <v>317782.15000000002</v>
      </c>
    </row>
    <row r="2355" spans="1:2" x14ac:dyDescent="0.2">
      <c r="A2355" s="349">
        <v>26.04</v>
      </c>
      <c r="B2355" s="349">
        <v>317924.90000000002</v>
      </c>
    </row>
    <row r="2356" spans="1:2" x14ac:dyDescent="0.2">
      <c r="A2356" s="349">
        <v>26.05</v>
      </c>
      <c r="B2356" s="349">
        <v>318067.65999999997</v>
      </c>
    </row>
    <row r="2357" spans="1:2" x14ac:dyDescent="0.2">
      <c r="A2357" s="349">
        <v>26.06</v>
      </c>
      <c r="B2357" s="349">
        <v>318210.43</v>
      </c>
    </row>
    <row r="2358" spans="1:2" x14ac:dyDescent="0.2">
      <c r="A2358" s="349">
        <v>26.07</v>
      </c>
      <c r="B2358" s="349">
        <v>318353.21999999997</v>
      </c>
    </row>
    <row r="2359" spans="1:2" x14ac:dyDescent="0.2">
      <c r="A2359" s="349">
        <v>26.08</v>
      </c>
      <c r="B2359" s="349">
        <v>318496.02</v>
      </c>
    </row>
    <row r="2360" spans="1:2" x14ac:dyDescent="0.2">
      <c r="A2360" s="349">
        <v>26.09</v>
      </c>
      <c r="B2360" s="349">
        <v>318638.84000000003</v>
      </c>
    </row>
    <row r="2361" spans="1:2" x14ac:dyDescent="0.2">
      <c r="A2361" s="349">
        <v>26.1</v>
      </c>
      <c r="B2361" s="349">
        <v>318781.67</v>
      </c>
    </row>
    <row r="2362" spans="1:2" x14ac:dyDescent="0.2">
      <c r="A2362" s="349">
        <v>26.11</v>
      </c>
      <c r="B2362" s="349">
        <v>318924.51</v>
      </c>
    </row>
    <row r="2363" spans="1:2" x14ac:dyDescent="0.2">
      <c r="A2363" s="349">
        <v>26.12</v>
      </c>
      <c r="B2363" s="349">
        <v>319067.37</v>
      </c>
    </row>
    <row r="2364" spans="1:2" x14ac:dyDescent="0.2">
      <c r="A2364" s="349">
        <v>26.13</v>
      </c>
      <c r="B2364" s="349">
        <v>319210.23999999999</v>
      </c>
    </row>
    <row r="2365" spans="1:2" x14ac:dyDescent="0.2">
      <c r="A2365" s="349">
        <v>26.14</v>
      </c>
      <c r="B2365" s="349">
        <v>319353.13</v>
      </c>
    </row>
    <row r="2366" spans="1:2" x14ac:dyDescent="0.2">
      <c r="A2366" s="349">
        <v>26.15</v>
      </c>
      <c r="B2366" s="349">
        <v>319496.03000000003</v>
      </c>
    </row>
    <row r="2367" spans="1:2" x14ac:dyDescent="0.2">
      <c r="A2367" s="349">
        <v>26.16</v>
      </c>
      <c r="B2367" s="349">
        <v>319638.94</v>
      </c>
    </row>
    <row r="2368" spans="1:2" x14ac:dyDescent="0.2">
      <c r="A2368" s="349">
        <v>26.17</v>
      </c>
      <c r="B2368" s="349">
        <v>319781.87</v>
      </c>
    </row>
    <row r="2369" spans="1:2" x14ac:dyDescent="0.2">
      <c r="A2369" s="349">
        <v>26.18</v>
      </c>
      <c r="B2369" s="349">
        <v>319924.81</v>
      </c>
    </row>
    <row r="2370" spans="1:2" x14ac:dyDescent="0.2">
      <c r="A2370" s="349">
        <v>26.19</v>
      </c>
      <c r="B2370" s="349">
        <v>320067.77</v>
      </c>
    </row>
    <row r="2371" spans="1:2" x14ac:dyDescent="0.2">
      <c r="A2371" s="349">
        <v>26.2</v>
      </c>
      <c r="B2371" s="349">
        <v>320210.74</v>
      </c>
    </row>
    <row r="2372" spans="1:2" x14ac:dyDescent="0.2">
      <c r="A2372" s="349">
        <v>26.21</v>
      </c>
      <c r="B2372" s="349">
        <v>320353.71999999997</v>
      </c>
    </row>
    <row r="2373" spans="1:2" x14ac:dyDescent="0.2">
      <c r="A2373" s="349">
        <v>26.22</v>
      </c>
      <c r="B2373" s="349">
        <v>320496.71999999997</v>
      </c>
    </row>
    <row r="2374" spans="1:2" x14ac:dyDescent="0.2">
      <c r="A2374" s="349">
        <v>26.23</v>
      </c>
      <c r="B2374" s="349">
        <v>320639.73</v>
      </c>
    </row>
    <row r="2375" spans="1:2" x14ac:dyDescent="0.2">
      <c r="A2375" s="349">
        <v>26.24</v>
      </c>
      <c r="B2375" s="349">
        <v>320782.76</v>
      </c>
    </row>
    <row r="2376" spans="1:2" x14ac:dyDescent="0.2">
      <c r="A2376" s="349">
        <v>26.25</v>
      </c>
      <c r="B2376" s="349">
        <v>320925.8</v>
      </c>
    </row>
    <row r="2377" spans="1:2" x14ac:dyDescent="0.2">
      <c r="A2377" s="349">
        <v>26.26</v>
      </c>
      <c r="B2377" s="349">
        <v>321068.86</v>
      </c>
    </row>
    <row r="2378" spans="1:2" x14ac:dyDescent="0.2">
      <c r="A2378" s="349">
        <v>26.27</v>
      </c>
      <c r="B2378" s="349">
        <v>321211.92</v>
      </c>
    </row>
    <row r="2379" spans="1:2" x14ac:dyDescent="0.2">
      <c r="A2379" s="349">
        <v>26.28</v>
      </c>
      <c r="B2379" s="349">
        <v>321355.01</v>
      </c>
    </row>
    <row r="2380" spans="1:2" x14ac:dyDescent="0.2">
      <c r="A2380" s="349">
        <v>26.29</v>
      </c>
      <c r="B2380" s="349">
        <v>321498.09999999998</v>
      </c>
    </row>
    <row r="2381" spans="1:2" x14ac:dyDescent="0.2">
      <c r="A2381" s="349">
        <v>26.3</v>
      </c>
      <c r="B2381" s="349">
        <v>321641.21000000002</v>
      </c>
    </row>
    <row r="2382" spans="1:2" x14ac:dyDescent="0.2">
      <c r="A2382" s="349">
        <v>26.31</v>
      </c>
      <c r="B2382" s="349">
        <v>321784.34000000003</v>
      </c>
    </row>
    <row r="2383" spans="1:2" x14ac:dyDescent="0.2">
      <c r="A2383" s="349">
        <v>26.32</v>
      </c>
      <c r="B2383" s="349">
        <v>321927.48</v>
      </c>
    </row>
    <row r="2384" spans="1:2" x14ac:dyDescent="0.2">
      <c r="A2384" s="349">
        <v>26.33</v>
      </c>
      <c r="B2384" s="349">
        <v>322070.63</v>
      </c>
    </row>
    <row r="2385" spans="1:2" x14ac:dyDescent="0.2">
      <c r="A2385" s="349">
        <v>26.34</v>
      </c>
      <c r="B2385" s="349">
        <v>322213.8</v>
      </c>
    </row>
    <row r="2386" spans="1:2" x14ac:dyDescent="0.2">
      <c r="A2386" s="349">
        <v>26.35</v>
      </c>
      <c r="B2386" s="349">
        <v>322356.98</v>
      </c>
    </row>
    <row r="2387" spans="1:2" x14ac:dyDescent="0.2">
      <c r="A2387" s="349">
        <v>26.36</v>
      </c>
      <c r="B2387" s="349">
        <v>322500.17</v>
      </c>
    </row>
    <row r="2388" spans="1:2" x14ac:dyDescent="0.2">
      <c r="A2388" s="349">
        <v>26.37</v>
      </c>
      <c r="B2388" s="349">
        <v>322643.38</v>
      </c>
    </row>
    <row r="2389" spans="1:2" x14ac:dyDescent="0.2">
      <c r="A2389" s="349">
        <v>26.38</v>
      </c>
      <c r="B2389" s="349">
        <v>322786.59999999998</v>
      </c>
    </row>
    <row r="2390" spans="1:2" x14ac:dyDescent="0.2">
      <c r="A2390" s="349">
        <v>26.39</v>
      </c>
      <c r="B2390" s="349">
        <v>322929.84000000003</v>
      </c>
    </row>
    <row r="2391" spans="1:2" x14ac:dyDescent="0.2">
      <c r="A2391" s="349">
        <v>26.4</v>
      </c>
      <c r="B2391" s="349">
        <v>323073.09000000003</v>
      </c>
    </row>
    <row r="2392" spans="1:2" x14ac:dyDescent="0.2">
      <c r="A2392" s="349">
        <v>26.41</v>
      </c>
      <c r="B2392" s="349">
        <v>323216.34999999998</v>
      </c>
    </row>
    <row r="2393" spans="1:2" x14ac:dyDescent="0.2">
      <c r="A2393" s="349">
        <v>26.42</v>
      </c>
      <c r="B2393" s="349">
        <v>323359.63</v>
      </c>
    </row>
    <row r="2394" spans="1:2" x14ac:dyDescent="0.2">
      <c r="A2394" s="349">
        <v>26.43</v>
      </c>
      <c r="B2394" s="349">
        <v>323502.92</v>
      </c>
    </row>
    <row r="2395" spans="1:2" x14ac:dyDescent="0.2">
      <c r="A2395" s="349">
        <v>26.44</v>
      </c>
      <c r="B2395" s="349">
        <v>323646.23</v>
      </c>
    </row>
    <row r="2396" spans="1:2" x14ac:dyDescent="0.2">
      <c r="A2396" s="349">
        <v>26.45</v>
      </c>
      <c r="B2396" s="349">
        <v>323789.55</v>
      </c>
    </row>
    <row r="2397" spans="1:2" x14ac:dyDescent="0.2">
      <c r="A2397" s="349">
        <v>26.46</v>
      </c>
      <c r="B2397" s="349">
        <v>323932.88</v>
      </c>
    </row>
    <row r="2398" spans="1:2" x14ac:dyDescent="0.2">
      <c r="A2398" s="349">
        <v>26.47</v>
      </c>
      <c r="B2398" s="349">
        <v>324076.23</v>
      </c>
    </row>
    <row r="2399" spans="1:2" x14ac:dyDescent="0.2">
      <c r="A2399" s="349">
        <v>26.48</v>
      </c>
      <c r="B2399" s="349">
        <v>324219.59000000003</v>
      </c>
    </row>
    <row r="2400" spans="1:2" x14ac:dyDescent="0.2">
      <c r="A2400" s="349">
        <v>26.49</v>
      </c>
      <c r="B2400" s="349">
        <v>324362.96999999997</v>
      </c>
    </row>
    <row r="2401" spans="1:2" x14ac:dyDescent="0.2">
      <c r="A2401" s="349">
        <v>26.5</v>
      </c>
      <c r="B2401" s="349">
        <v>324506.36</v>
      </c>
    </row>
    <row r="2402" spans="1:2" x14ac:dyDescent="0.2">
      <c r="A2402" s="349">
        <v>26.51</v>
      </c>
      <c r="B2402" s="349">
        <v>324649.76</v>
      </c>
    </row>
    <row r="2403" spans="1:2" x14ac:dyDescent="0.2">
      <c r="A2403" s="349">
        <v>26.52</v>
      </c>
      <c r="B2403" s="349">
        <v>324793.18</v>
      </c>
    </row>
    <row r="2404" spans="1:2" x14ac:dyDescent="0.2">
      <c r="A2404" s="349">
        <v>26.53</v>
      </c>
      <c r="B2404" s="349">
        <v>324936.61</v>
      </c>
    </row>
    <row r="2405" spans="1:2" x14ac:dyDescent="0.2">
      <c r="A2405" s="349">
        <v>26.54</v>
      </c>
      <c r="B2405" s="349">
        <v>325080.05</v>
      </c>
    </row>
    <row r="2406" spans="1:2" x14ac:dyDescent="0.2">
      <c r="A2406" s="349">
        <v>26.55</v>
      </c>
      <c r="B2406" s="349">
        <v>325223.51</v>
      </c>
    </row>
    <row r="2407" spans="1:2" x14ac:dyDescent="0.2">
      <c r="A2407" s="349">
        <v>26.56</v>
      </c>
      <c r="B2407" s="349">
        <v>325366.99</v>
      </c>
    </row>
    <row r="2408" spans="1:2" x14ac:dyDescent="0.2">
      <c r="A2408" s="349">
        <v>26.57</v>
      </c>
      <c r="B2408" s="349">
        <v>325510.46999999997</v>
      </c>
    </row>
    <row r="2409" spans="1:2" x14ac:dyDescent="0.2">
      <c r="A2409" s="349">
        <v>26.58</v>
      </c>
      <c r="B2409" s="349">
        <v>325653.96999999997</v>
      </c>
    </row>
    <row r="2410" spans="1:2" x14ac:dyDescent="0.2">
      <c r="A2410" s="349">
        <v>26.59</v>
      </c>
      <c r="B2410" s="349">
        <v>325797.49</v>
      </c>
    </row>
    <row r="2411" spans="1:2" x14ac:dyDescent="0.2">
      <c r="A2411" s="349">
        <v>26.6</v>
      </c>
      <c r="B2411" s="349">
        <v>325941.02</v>
      </c>
    </row>
    <row r="2412" spans="1:2" x14ac:dyDescent="0.2">
      <c r="A2412" s="349">
        <v>26.61</v>
      </c>
      <c r="B2412" s="349">
        <v>326084.56</v>
      </c>
    </row>
    <row r="2413" spans="1:2" x14ac:dyDescent="0.2">
      <c r="A2413" s="349">
        <v>26.62</v>
      </c>
      <c r="B2413" s="349">
        <v>326228.12</v>
      </c>
    </row>
    <row r="2414" spans="1:2" x14ac:dyDescent="0.2">
      <c r="A2414" s="349">
        <v>26.63</v>
      </c>
      <c r="B2414" s="349">
        <v>326371.69</v>
      </c>
    </row>
    <row r="2415" spans="1:2" x14ac:dyDescent="0.2">
      <c r="A2415" s="349">
        <v>26.64</v>
      </c>
      <c r="B2415" s="349">
        <v>326515.27</v>
      </c>
    </row>
    <row r="2416" spans="1:2" x14ac:dyDescent="0.2">
      <c r="A2416" s="349">
        <v>26.65</v>
      </c>
      <c r="B2416" s="349">
        <v>326658.87</v>
      </c>
    </row>
    <row r="2417" spans="1:2" x14ac:dyDescent="0.2">
      <c r="A2417" s="349">
        <v>26.66</v>
      </c>
      <c r="B2417" s="349">
        <v>326802.48</v>
      </c>
    </row>
    <row r="2418" spans="1:2" x14ac:dyDescent="0.2">
      <c r="A2418" s="349">
        <v>26.67</v>
      </c>
      <c r="B2418" s="349">
        <v>326946.09999999998</v>
      </c>
    </row>
    <row r="2419" spans="1:2" x14ac:dyDescent="0.2">
      <c r="A2419" s="349">
        <v>26.68</v>
      </c>
      <c r="B2419" s="349">
        <v>327089.74</v>
      </c>
    </row>
    <row r="2420" spans="1:2" x14ac:dyDescent="0.2">
      <c r="A2420" s="349">
        <v>26.69</v>
      </c>
      <c r="B2420" s="349">
        <v>327233.40000000002</v>
      </c>
    </row>
    <row r="2421" spans="1:2" x14ac:dyDescent="0.2">
      <c r="A2421" s="349">
        <v>26.7</v>
      </c>
      <c r="B2421" s="349">
        <v>327377.07</v>
      </c>
    </row>
    <row r="2422" spans="1:2" x14ac:dyDescent="0.2">
      <c r="A2422" s="349">
        <v>26.71</v>
      </c>
      <c r="B2422" s="349">
        <v>327520.75</v>
      </c>
    </row>
    <row r="2423" spans="1:2" x14ac:dyDescent="0.2">
      <c r="A2423" s="349">
        <v>26.72</v>
      </c>
      <c r="B2423" s="349">
        <v>327664.44</v>
      </c>
    </row>
    <row r="2424" spans="1:2" x14ac:dyDescent="0.2">
      <c r="A2424" s="349">
        <v>26.73</v>
      </c>
      <c r="B2424" s="349">
        <v>327808.15000000002</v>
      </c>
    </row>
    <row r="2425" spans="1:2" x14ac:dyDescent="0.2">
      <c r="A2425" s="349">
        <v>26.74</v>
      </c>
      <c r="B2425" s="349">
        <v>327951.87</v>
      </c>
    </row>
    <row r="2426" spans="1:2" x14ac:dyDescent="0.2">
      <c r="A2426" s="349">
        <v>26.75</v>
      </c>
      <c r="B2426" s="349">
        <v>328095.61</v>
      </c>
    </row>
    <row r="2427" spans="1:2" x14ac:dyDescent="0.2">
      <c r="A2427" s="349">
        <v>26.76</v>
      </c>
      <c r="B2427" s="349">
        <v>328239.35999999999</v>
      </c>
    </row>
    <row r="2428" spans="1:2" x14ac:dyDescent="0.2">
      <c r="A2428" s="349">
        <v>26.77</v>
      </c>
      <c r="B2428" s="349">
        <v>328383.12</v>
      </c>
    </row>
    <row r="2429" spans="1:2" x14ac:dyDescent="0.2">
      <c r="A2429" s="349">
        <v>26.78</v>
      </c>
      <c r="B2429" s="349">
        <v>328526.90000000002</v>
      </c>
    </row>
    <row r="2430" spans="1:2" x14ac:dyDescent="0.2">
      <c r="A2430" s="349">
        <v>26.79</v>
      </c>
      <c r="B2430" s="349">
        <v>328670.69</v>
      </c>
    </row>
    <row r="2431" spans="1:2" x14ac:dyDescent="0.2">
      <c r="A2431" s="349">
        <v>26.8</v>
      </c>
      <c r="B2431" s="349">
        <v>328814.5</v>
      </c>
    </row>
    <row r="2432" spans="1:2" x14ac:dyDescent="0.2">
      <c r="A2432" s="349">
        <v>26.81</v>
      </c>
      <c r="B2432" s="349">
        <v>328958.32</v>
      </c>
    </row>
    <row r="2433" spans="1:2" x14ac:dyDescent="0.2">
      <c r="A2433" s="349">
        <v>26.82</v>
      </c>
      <c r="B2433" s="349">
        <v>329102.15000000002</v>
      </c>
    </row>
    <row r="2434" spans="1:2" x14ac:dyDescent="0.2">
      <c r="A2434" s="349">
        <v>26.83</v>
      </c>
      <c r="B2434" s="349">
        <v>329246</v>
      </c>
    </row>
    <row r="2435" spans="1:2" x14ac:dyDescent="0.2">
      <c r="A2435" s="349">
        <v>26.84</v>
      </c>
      <c r="B2435" s="349">
        <v>329389.86</v>
      </c>
    </row>
    <row r="2436" spans="1:2" x14ac:dyDescent="0.2">
      <c r="A2436" s="349">
        <v>26.85</v>
      </c>
      <c r="B2436" s="349">
        <v>329533.73</v>
      </c>
    </row>
    <row r="2437" spans="1:2" x14ac:dyDescent="0.2">
      <c r="A2437" s="349">
        <v>26.86</v>
      </c>
      <c r="B2437" s="349">
        <v>329677.62</v>
      </c>
    </row>
    <row r="2438" spans="1:2" x14ac:dyDescent="0.2">
      <c r="A2438" s="349">
        <v>26.87</v>
      </c>
      <c r="B2438" s="349">
        <v>329821.52</v>
      </c>
    </row>
    <row r="2439" spans="1:2" x14ac:dyDescent="0.2">
      <c r="A2439" s="349">
        <v>26.88</v>
      </c>
      <c r="B2439" s="349">
        <v>329965.44</v>
      </c>
    </row>
    <row r="2440" spans="1:2" x14ac:dyDescent="0.2">
      <c r="A2440" s="349">
        <v>26.89</v>
      </c>
      <c r="B2440" s="349">
        <v>330109.37</v>
      </c>
    </row>
    <row r="2441" spans="1:2" x14ac:dyDescent="0.2">
      <c r="A2441" s="349">
        <v>26.9</v>
      </c>
      <c r="B2441" s="349">
        <v>330253.31</v>
      </c>
    </row>
    <row r="2442" spans="1:2" x14ac:dyDescent="0.2">
      <c r="A2442" s="349">
        <v>26.91</v>
      </c>
      <c r="B2442" s="349">
        <v>330397.27</v>
      </c>
    </row>
    <row r="2443" spans="1:2" x14ac:dyDescent="0.2">
      <c r="A2443" s="349">
        <v>26.92</v>
      </c>
      <c r="B2443" s="349">
        <v>330541.24</v>
      </c>
    </row>
    <row r="2444" spans="1:2" x14ac:dyDescent="0.2">
      <c r="A2444" s="349">
        <v>26.93</v>
      </c>
      <c r="B2444" s="349">
        <v>330685.23</v>
      </c>
    </row>
    <row r="2445" spans="1:2" x14ac:dyDescent="0.2">
      <c r="A2445" s="349">
        <v>26.94</v>
      </c>
      <c r="B2445" s="349">
        <v>330829.23</v>
      </c>
    </row>
    <row r="2446" spans="1:2" x14ac:dyDescent="0.2">
      <c r="A2446" s="349">
        <v>26.95</v>
      </c>
      <c r="B2446" s="349">
        <v>330973.24</v>
      </c>
    </row>
    <row r="2447" spans="1:2" x14ac:dyDescent="0.2">
      <c r="A2447" s="349">
        <v>26.96</v>
      </c>
      <c r="B2447" s="349">
        <v>331117.27</v>
      </c>
    </row>
    <row r="2448" spans="1:2" x14ac:dyDescent="0.2">
      <c r="A2448" s="349">
        <v>26.97</v>
      </c>
      <c r="B2448" s="349">
        <v>331261.31</v>
      </c>
    </row>
    <row r="2449" spans="1:2" x14ac:dyDescent="0.2">
      <c r="A2449" s="349">
        <v>26.98</v>
      </c>
      <c r="B2449" s="349">
        <v>331405.36</v>
      </c>
    </row>
    <row r="2450" spans="1:2" x14ac:dyDescent="0.2">
      <c r="A2450" s="349">
        <v>26.99</v>
      </c>
      <c r="B2450" s="349">
        <v>331549.43</v>
      </c>
    </row>
    <row r="2451" spans="1:2" x14ac:dyDescent="0.2">
      <c r="A2451" s="349">
        <v>27</v>
      </c>
      <c r="B2451" s="349">
        <v>331693.51</v>
      </c>
    </row>
    <row r="2452" spans="1:2" x14ac:dyDescent="0.2">
      <c r="A2452" s="349">
        <v>27.01</v>
      </c>
      <c r="B2452" s="349">
        <v>331837.59999999998</v>
      </c>
    </row>
    <row r="2453" spans="1:2" x14ac:dyDescent="0.2">
      <c r="A2453" s="349">
        <v>27.02</v>
      </c>
      <c r="B2453" s="349">
        <v>331981.71000000002</v>
      </c>
    </row>
    <row r="2454" spans="1:2" x14ac:dyDescent="0.2">
      <c r="A2454" s="349">
        <v>27.03</v>
      </c>
      <c r="B2454" s="349">
        <v>332125.83</v>
      </c>
    </row>
    <row r="2455" spans="1:2" x14ac:dyDescent="0.2">
      <c r="A2455" s="349">
        <v>27.04</v>
      </c>
      <c r="B2455" s="349">
        <v>332269.96999999997</v>
      </c>
    </row>
    <row r="2456" spans="1:2" x14ac:dyDescent="0.2">
      <c r="A2456" s="349">
        <v>27.05</v>
      </c>
      <c r="B2456" s="349">
        <v>332414.12</v>
      </c>
    </row>
    <row r="2457" spans="1:2" x14ac:dyDescent="0.2">
      <c r="A2457" s="349">
        <v>27.06</v>
      </c>
      <c r="B2457" s="349">
        <v>332558.28000000003</v>
      </c>
    </row>
    <row r="2458" spans="1:2" x14ac:dyDescent="0.2">
      <c r="A2458" s="349">
        <v>27.07</v>
      </c>
      <c r="B2458" s="349">
        <v>332702.46000000002</v>
      </c>
    </row>
    <row r="2459" spans="1:2" x14ac:dyDescent="0.2">
      <c r="A2459" s="349">
        <v>27.08</v>
      </c>
      <c r="B2459" s="349">
        <v>332846.65000000002</v>
      </c>
    </row>
    <row r="2460" spans="1:2" x14ac:dyDescent="0.2">
      <c r="A2460" s="349">
        <v>27.09</v>
      </c>
      <c r="B2460" s="349">
        <v>332990.86</v>
      </c>
    </row>
    <row r="2461" spans="1:2" x14ac:dyDescent="0.2">
      <c r="A2461" s="349">
        <v>27.1</v>
      </c>
      <c r="B2461" s="349">
        <v>333135.08</v>
      </c>
    </row>
    <row r="2462" spans="1:2" x14ac:dyDescent="0.2">
      <c r="A2462" s="349">
        <v>27.11</v>
      </c>
      <c r="B2462" s="349">
        <v>333279.31</v>
      </c>
    </row>
    <row r="2463" spans="1:2" x14ac:dyDescent="0.2">
      <c r="A2463" s="349">
        <v>27.12</v>
      </c>
      <c r="B2463" s="349">
        <v>333423.55</v>
      </c>
    </row>
    <row r="2464" spans="1:2" x14ac:dyDescent="0.2">
      <c r="A2464" s="349">
        <v>27.13</v>
      </c>
      <c r="B2464" s="349">
        <v>333567.81</v>
      </c>
    </row>
    <row r="2465" spans="1:4" x14ac:dyDescent="0.2">
      <c r="A2465" s="349">
        <v>27.14</v>
      </c>
      <c r="B2465" s="349">
        <v>333712.09000000003</v>
      </c>
    </row>
    <row r="2466" spans="1:4" x14ac:dyDescent="0.2">
      <c r="A2466" s="349">
        <v>27.15</v>
      </c>
      <c r="B2466" s="349">
        <v>333856.38</v>
      </c>
    </row>
    <row r="2467" spans="1:4" x14ac:dyDescent="0.2">
      <c r="A2467" s="349">
        <v>27.16</v>
      </c>
      <c r="B2467" s="349">
        <v>334000.68</v>
      </c>
    </row>
    <row r="2468" spans="1:4" x14ac:dyDescent="0.2">
      <c r="A2468" s="349">
        <v>27.17</v>
      </c>
      <c r="B2468" s="349">
        <v>334144.99</v>
      </c>
    </row>
    <row r="2469" spans="1:4" x14ac:dyDescent="0.2">
      <c r="A2469" s="349">
        <v>27.18</v>
      </c>
      <c r="B2469" s="349">
        <v>334289.32</v>
      </c>
    </row>
    <row r="2470" spans="1:4" x14ac:dyDescent="0.2">
      <c r="A2470" s="349">
        <v>27.19</v>
      </c>
      <c r="B2470" s="349">
        <v>334433.65999999997</v>
      </c>
    </row>
    <row r="2471" spans="1:4" x14ac:dyDescent="0.2">
      <c r="A2471" s="349">
        <v>27.2</v>
      </c>
      <c r="B2471" s="349">
        <v>334578.02</v>
      </c>
    </row>
    <row r="2472" spans="1:4" x14ac:dyDescent="0.2">
      <c r="A2472" s="349">
        <v>27.21</v>
      </c>
      <c r="B2472" s="349">
        <v>334722.39</v>
      </c>
    </row>
    <row r="2473" spans="1:4" x14ac:dyDescent="0.2">
      <c r="A2473" s="349">
        <v>27.22</v>
      </c>
      <c r="B2473" s="349">
        <v>334866.77</v>
      </c>
    </row>
    <row r="2474" spans="1:4" x14ac:dyDescent="0.2">
      <c r="A2474" s="349">
        <v>27.23</v>
      </c>
      <c r="B2474" s="349">
        <v>335011.17</v>
      </c>
    </row>
    <row r="2475" spans="1:4" x14ac:dyDescent="0.2">
      <c r="A2475" s="349">
        <v>27.24</v>
      </c>
      <c r="B2475" s="349">
        <v>335155.58</v>
      </c>
    </row>
    <row r="2476" spans="1:4" x14ac:dyDescent="0.2">
      <c r="A2476" s="349">
        <v>27.25</v>
      </c>
      <c r="B2476" s="349">
        <v>335300</v>
      </c>
      <c r="D2476" t="s">
        <v>171</v>
      </c>
    </row>
    <row r="2477" spans="1:4" x14ac:dyDescent="0.2">
      <c r="A2477" s="349">
        <v>27.26</v>
      </c>
      <c r="B2477" s="349">
        <v>335475.93</v>
      </c>
    </row>
    <row r="2478" spans="1:4" x14ac:dyDescent="0.2">
      <c r="A2478" s="349">
        <v>27.27</v>
      </c>
      <c r="B2478" s="349">
        <v>335651.89</v>
      </c>
    </row>
    <row r="2479" spans="1:4" x14ac:dyDescent="0.2">
      <c r="A2479" s="349">
        <v>27.28</v>
      </c>
      <c r="B2479" s="349">
        <v>335827.88</v>
      </c>
    </row>
    <row r="2480" spans="1:4" x14ac:dyDescent="0.2">
      <c r="A2480" s="349">
        <v>27.29</v>
      </c>
      <c r="B2480" s="349">
        <v>336003.91</v>
      </c>
    </row>
    <row r="2481" spans="1:2" x14ac:dyDescent="0.2">
      <c r="A2481" s="349">
        <v>27.3</v>
      </c>
      <c r="B2481" s="349">
        <v>336179.97</v>
      </c>
    </row>
    <row r="2482" spans="1:2" x14ac:dyDescent="0.2">
      <c r="A2482" s="349">
        <v>27.31</v>
      </c>
      <c r="B2482" s="349">
        <v>336356.06</v>
      </c>
    </row>
    <row r="2483" spans="1:2" x14ac:dyDescent="0.2">
      <c r="A2483" s="349">
        <v>27.32</v>
      </c>
      <c r="B2483" s="349">
        <v>336532.19</v>
      </c>
    </row>
    <row r="2484" spans="1:2" x14ac:dyDescent="0.2">
      <c r="A2484" s="349">
        <v>27.33</v>
      </c>
      <c r="B2484" s="349">
        <v>336708.35</v>
      </c>
    </row>
    <row r="2485" spans="1:2" x14ac:dyDescent="0.2">
      <c r="A2485" s="349">
        <v>27.34</v>
      </c>
      <c r="B2485" s="349">
        <v>336884.54</v>
      </c>
    </row>
    <row r="2486" spans="1:2" x14ac:dyDescent="0.2">
      <c r="A2486" s="349">
        <v>27.35</v>
      </c>
      <c r="B2486" s="349">
        <v>337060.76</v>
      </c>
    </row>
    <row r="2487" spans="1:2" x14ac:dyDescent="0.2">
      <c r="A2487" s="349">
        <v>27.36</v>
      </c>
      <c r="B2487" s="349">
        <v>337237.02</v>
      </c>
    </row>
    <row r="2488" spans="1:2" x14ac:dyDescent="0.2">
      <c r="A2488" s="349">
        <v>27.37</v>
      </c>
      <c r="B2488" s="349">
        <v>337413.31</v>
      </c>
    </row>
    <row r="2489" spans="1:2" x14ac:dyDescent="0.2">
      <c r="A2489" s="349">
        <v>27.38</v>
      </c>
      <c r="B2489" s="349">
        <v>337589.64</v>
      </c>
    </row>
    <row r="2490" spans="1:2" x14ac:dyDescent="0.2">
      <c r="A2490" s="349">
        <v>27.39</v>
      </c>
      <c r="B2490" s="349">
        <v>337765.99</v>
      </c>
    </row>
    <row r="2491" spans="1:2" x14ac:dyDescent="0.2">
      <c r="A2491" s="349">
        <v>27.4</v>
      </c>
      <c r="B2491" s="349">
        <v>337942.39</v>
      </c>
    </row>
    <row r="2492" spans="1:2" x14ac:dyDescent="0.2">
      <c r="A2492" s="349">
        <v>27.41</v>
      </c>
      <c r="B2492" s="349">
        <v>338118.81</v>
      </c>
    </row>
    <row r="2493" spans="1:2" x14ac:dyDescent="0.2">
      <c r="A2493" s="349">
        <v>27.42</v>
      </c>
      <c r="B2493" s="349">
        <v>338295.27</v>
      </c>
    </row>
    <row r="2494" spans="1:2" x14ac:dyDescent="0.2">
      <c r="A2494" s="349">
        <v>27.43</v>
      </c>
      <c r="B2494" s="349">
        <v>338471.76</v>
      </c>
    </row>
    <row r="2495" spans="1:2" x14ac:dyDescent="0.2">
      <c r="A2495" s="349">
        <v>27.44</v>
      </c>
      <c r="B2495" s="349">
        <v>338648.28</v>
      </c>
    </row>
    <row r="2496" spans="1:2" x14ac:dyDescent="0.2">
      <c r="A2496" s="349">
        <v>27.45</v>
      </c>
      <c r="B2496" s="349">
        <v>338824.84</v>
      </c>
    </row>
    <row r="2497" spans="1:2" x14ac:dyDescent="0.2">
      <c r="A2497" s="349">
        <v>27.46</v>
      </c>
      <c r="B2497" s="349">
        <v>339001.43</v>
      </c>
    </row>
    <row r="2498" spans="1:2" x14ac:dyDescent="0.2">
      <c r="A2498" s="349">
        <v>27.47</v>
      </c>
      <c r="B2498" s="349">
        <v>339178.05</v>
      </c>
    </row>
    <row r="2499" spans="1:2" x14ac:dyDescent="0.2">
      <c r="A2499" s="349">
        <v>27.48</v>
      </c>
      <c r="B2499" s="349">
        <v>339354.7</v>
      </c>
    </row>
    <row r="2500" spans="1:2" x14ac:dyDescent="0.2">
      <c r="A2500" s="349">
        <v>27.49</v>
      </c>
      <c r="B2500" s="349">
        <v>339531.39</v>
      </c>
    </row>
    <row r="2501" spans="1:2" x14ac:dyDescent="0.2">
      <c r="A2501" s="349">
        <v>27.5</v>
      </c>
      <c r="B2501" s="349">
        <v>339708.11</v>
      </c>
    </row>
    <row r="2502" spans="1:2" x14ac:dyDescent="0.2">
      <c r="A2502" s="349">
        <v>27.51</v>
      </c>
      <c r="B2502" s="349">
        <v>339884.87</v>
      </c>
    </row>
    <row r="2503" spans="1:2" x14ac:dyDescent="0.2">
      <c r="A2503" s="349">
        <v>27.52</v>
      </c>
      <c r="B2503" s="349">
        <v>340061.66</v>
      </c>
    </row>
    <row r="2504" spans="1:2" x14ac:dyDescent="0.2">
      <c r="A2504" s="349">
        <v>27.53</v>
      </c>
      <c r="B2504" s="349">
        <v>340238.48</v>
      </c>
    </row>
    <row r="2505" spans="1:2" x14ac:dyDescent="0.2">
      <c r="A2505" s="349">
        <v>27.54</v>
      </c>
      <c r="B2505" s="349">
        <v>340415.33</v>
      </c>
    </row>
    <row r="2506" spans="1:2" x14ac:dyDescent="0.2">
      <c r="A2506" s="349">
        <v>27.55</v>
      </c>
      <c r="B2506" s="349">
        <v>340592.22</v>
      </c>
    </row>
    <row r="2507" spans="1:2" x14ac:dyDescent="0.2">
      <c r="A2507" s="349">
        <v>27.56</v>
      </c>
      <c r="B2507" s="349">
        <v>340769.14</v>
      </c>
    </row>
    <row r="2508" spans="1:2" x14ac:dyDescent="0.2">
      <c r="A2508" s="349">
        <v>27.57</v>
      </c>
      <c r="B2508" s="349">
        <v>340946.09</v>
      </c>
    </row>
    <row r="2509" spans="1:2" x14ac:dyDescent="0.2">
      <c r="A2509" s="349">
        <v>27.58</v>
      </c>
      <c r="B2509" s="349">
        <v>341123.07</v>
      </c>
    </row>
    <row r="2510" spans="1:2" x14ac:dyDescent="0.2">
      <c r="A2510" s="349">
        <v>27.59</v>
      </c>
      <c r="B2510" s="349">
        <v>341300.09</v>
      </c>
    </row>
    <row r="2511" spans="1:2" x14ac:dyDescent="0.2">
      <c r="A2511" s="349">
        <v>27.6</v>
      </c>
      <c r="B2511" s="349">
        <v>341477.14</v>
      </c>
    </row>
    <row r="2512" spans="1:2" x14ac:dyDescent="0.2">
      <c r="A2512" s="349">
        <v>27.61</v>
      </c>
      <c r="B2512" s="349">
        <v>341654.23</v>
      </c>
    </row>
    <row r="2513" spans="1:2" x14ac:dyDescent="0.2">
      <c r="A2513" s="349">
        <v>27.62</v>
      </c>
      <c r="B2513" s="349">
        <v>341831.35</v>
      </c>
    </row>
    <row r="2514" spans="1:2" x14ac:dyDescent="0.2">
      <c r="A2514" s="349">
        <v>27.63</v>
      </c>
      <c r="B2514" s="349">
        <v>342008.5</v>
      </c>
    </row>
    <row r="2515" spans="1:2" x14ac:dyDescent="0.2">
      <c r="A2515" s="349">
        <v>27.64</v>
      </c>
      <c r="B2515" s="349">
        <v>342185.68</v>
      </c>
    </row>
    <row r="2516" spans="1:2" x14ac:dyDescent="0.2">
      <c r="A2516" s="349">
        <v>27.65</v>
      </c>
      <c r="B2516" s="349">
        <v>342362.9</v>
      </c>
    </row>
    <row r="2517" spans="1:2" x14ac:dyDescent="0.2">
      <c r="A2517" s="349">
        <v>27.66</v>
      </c>
      <c r="B2517" s="349">
        <v>342540.15</v>
      </c>
    </row>
    <row r="2518" spans="1:2" x14ac:dyDescent="0.2">
      <c r="A2518" s="349">
        <v>27.67</v>
      </c>
      <c r="B2518" s="349">
        <v>342717.43</v>
      </c>
    </row>
    <row r="2519" spans="1:2" x14ac:dyDescent="0.2">
      <c r="A2519" s="349">
        <v>27.68</v>
      </c>
      <c r="B2519" s="349">
        <v>342894.74</v>
      </c>
    </row>
    <row r="2520" spans="1:2" x14ac:dyDescent="0.2">
      <c r="A2520" s="349">
        <v>27.69</v>
      </c>
      <c r="B2520" s="349">
        <v>343072.09</v>
      </c>
    </row>
    <row r="2521" spans="1:2" x14ac:dyDescent="0.2">
      <c r="A2521" s="349">
        <v>27.7</v>
      </c>
      <c r="B2521" s="349">
        <v>343249.47</v>
      </c>
    </row>
    <row r="2522" spans="1:2" x14ac:dyDescent="0.2">
      <c r="A2522" s="349">
        <v>27.71</v>
      </c>
      <c r="B2522" s="349">
        <v>343426.89</v>
      </c>
    </row>
    <row r="2523" spans="1:2" x14ac:dyDescent="0.2">
      <c r="A2523" s="349">
        <v>27.72</v>
      </c>
      <c r="B2523" s="349">
        <v>343604.34</v>
      </c>
    </row>
    <row r="2524" spans="1:2" x14ac:dyDescent="0.2">
      <c r="A2524" s="349">
        <v>27.73</v>
      </c>
      <c r="B2524" s="349">
        <v>343781.82</v>
      </c>
    </row>
    <row r="2525" spans="1:2" x14ac:dyDescent="0.2">
      <c r="A2525" s="349">
        <v>27.74</v>
      </c>
      <c r="B2525" s="349">
        <v>343959.33</v>
      </c>
    </row>
    <row r="2526" spans="1:2" x14ac:dyDescent="0.2">
      <c r="A2526" s="349">
        <v>27.75</v>
      </c>
      <c r="B2526" s="349">
        <v>344136.88</v>
      </c>
    </row>
    <row r="2527" spans="1:2" x14ac:dyDescent="0.2">
      <c r="A2527" s="349">
        <v>27.76</v>
      </c>
      <c r="B2527" s="349">
        <v>344314.45</v>
      </c>
    </row>
    <row r="2528" spans="1:2" x14ac:dyDescent="0.2">
      <c r="A2528" s="349">
        <v>27.77</v>
      </c>
      <c r="B2528" s="349">
        <v>344492.07</v>
      </c>
    </row>
    <row r="2529" spans="1:2" x14ac:dyDescent="0.2">
      <c r="A2529" s="349">
        <v>27.78</v>
      </c>
      <c r="B2529" s="349">
        <v>344669.71</v>
      </c>
    </row>
    <row r="2530" spans="1:2" x14ac:dyDescent="0.2">
      <c r="A2530" s="349">
        <v>27.79</v>
      </c>
      <c r="B2530" s="349">
        <v>344847.39</v>
      </c>
    </row>
    <row r="2531" spans="1:2" x14ac:dyDescent="0.2">
      <c r="A2531" s="349">
        <v>27.8</v>
      </c>
      <c r="B2531" s="349">
        <v>345025.1</v>
      </c>
    </row>
    <row r="2532" spans="1:2" x14ac:dyDescent="0.2">
      <c r="A2532" s="349">
        <v>27.81</v>
      </c>
      <c r="B2532" s="349">
        <v>345202.84</v>
      </c>
    </row>
    <row r="2533" spans="1:2" x14ac:dyDescent="0.2">
      <c r="A2533" s="349">
        <v>27.82</v>
      </c>
      <c r="B2533" s="349">
        <v>345380.62</v>
      </c>
    </row>
    <row r="2534" spans="1:2" x14ac:dyDescent="0.2">
      <c r="A2534" s="349">
        <v>27.83</v>
      </c>
      <c r="B2534" s="349">
        <v>345558.43</v>
      </c>
    </row>
    <row r="2535" spans="1:2" x14ac:dyDescent="0.2">
      <c r="A2535" s="349">
        <v>27.84</v>
      </c>
      <c r="B2535" s="349">
        <v>345736.27</v>
      </c>
    </row>
    <row r="2536" spans="1:2" x14ac:dyDescent="0.2">
      <c r="A2536" s="349">
        <v>27.85</v>
      </c>
      <c r="B2536" s="349">
        <v>345914.14</v>
      </c>
    </row>
    <row r="2537" spans="1:2" x14ac:dyDescent="0.2">
      <c r="A2537" s="349">
        <v>27.86</v>
      </c>
      <c r="B2537" s="349">
        <v>346092.05</v>
      </c>
    </row>
    <row r="2538" spans="1:2" x14ac:dyDescent="0.2">
      <c r="A2538" s="349">
        <v>27.87</v>
      </c>
      <c r="B2538" s="349">
        <v>346269.99</v>
      </c>
    </row>
    <row r="2539" spans="1:2" x14ac:dyDescent="0.2">
      <c r="A2539" s="349">
        <v>27.88</v>
      </c>
      <c r="B2539" s="349">
        <v>346447.97</v>
      </c>
    </row>
    <row r="2540" spans="1:2" x14ac:dyDescent="0.2">
      <c r="A2540" s="349">
        <v>27.89</v>
      </c>
      <c r="B2540" s="349">
        <v>346625.97</v>
      </c>
    </row>
    <row r="2541" spans="1:2" x14ac:dyDescent="0.2">
      <c r="A2541" s="349">
        <v>27.9</v>
      </c>
      <c r="B2541" s="349">
        <v>346804.01</v>
      </c>
    </row>
    <row r="2542" spans="1:2" x14ac:dyDescent="0.2">
      <c r="A2542" s="349">
        <v>27.91</v>
      </c>
      <c r="B2542" s="349">
        <v>346982.08</v>
      </c>
    </row>
    <row r="2543" spans="1:2" x14ac:dyDescent="0.2">
      <c r="A2543" s="349">
        <v>27.92</v>
      </c>
      <c r="B2543" s="349">
        <v>347160.19</v>
      </c>
    </row>
    <row r="2544" spans="1:2" x14ac:dyDescent="0.2">
      <c r="A2544" s="349">
        <v>27.93</v>
      </c>
      <c r="B2544" s="349">
        <v>347338.33</v>
      </c>
    </row>
    <row r="2545" spans="1:2" x14ac:dyDescent="0.2">
      <c r="A2545" s="349">
        <v>27.94</v>
      </c>
      <c r="B2545" s="349">
        <v>347516.5</v>
      </c>
    </row>
    <row r="2546" spans="1:2" x14ac:dyDescent="0.2">
      <c r="A2546" s="349">
        <v>27.95</v>
      </c>
      <c r="B2546" s="349">
        <v>347694.7</v>
      </c>
    </row>
    <row r="2547" spans="1:2" x14ac:dyDescent="0.2">
      <c r="A2547" s="349">
        <v>27.96</v>
      </c>
      <c r="B2547" s="349">
        <v>347872.94</v>
      </c>
    </row>
    <row r="2548" spans="1:2" x14ac:dyDescent="0.2">
      <c r="A2548" s="349">
        <v>27.97</v>
      </c>
      <c r="B2548" s="349">
        <v>348051.21</v>
      </c>
    </row>
    <row r="2549" spans="1:2" x14ac:dyDescent="0.2">
      <c r="A2549" s="349">
        <v>27.98</v>
      </c>
      <c r="B2549" s="349">
        <v>348229.51</v>
      </c>
    </row>
    <row r="2550" spans="1:2" x14ac:dyDescent="0.2">
      <c r="A2550" s="349">
        <v>27.99</v>
      </c>
      <c r="B2550" s="349">
        <v>348407.84</v>
      </c>
    </row>
    <row r="2551" spans="1:2" x14ac:dyDescent="0.2">
      <c r="A2551" s="349">
        <v>28</v>
      </c>
      <c r="B2551" s="349">
        <v>348586.21</v>
      </c>
    </row>
    <row r="2552" spans="1:2" x14ac:dyDescent="0.2">
      <c r="A2552" s="349">
        <v>28.01</v>
      </c>
      <c r="B2552" s="349">
        <v>348764.61</v>
      </c>
    </row>
    <row r="2553" spans="1:2" x14ac:dyDescent="0.2">
      <c r="A2553" s="349">
        <v>28.02</v>
      </c>
      <c r="B2553" s="349">
        <v>348943.04</v>
      </c>
    </row>
    <row r="2554" spans="1:2" x14ac:dyDescent="0.2">
      <c r="A2554" s="349">
        <v>28.03</v>
      </c>
      <c r="B2554" s="349">
        <v>349121.51</v>
      </c>
    </row>
    <row r="2555" spans="1:2" x14ac:dyDescent="0.2">
      <c r="A2555" s="349">
        <v>28.04</v>
      </c>
      <c r="B2555" s="349">
        <v>349300.01</v>
      </c>
    </row>
    <row r="2556" spans="1:2" x14ac:dyDescent="0.2">
      <c r="A2556" s="349">
        <v>28.05</v>
      </c>
      <c r="B2556" s="349">
        <v>349478.54</v>
      </c>
    </row>
    <row r="2557" spans="1:2" x14ac:dyDescent="0.2">
      <c r="A2557" s="349">
        <v>28.06</v>
      </c>
      <c r="B2557" s="349">
        <v>349657.1</v>
      </c>
    </row>
    <row r="2558" spans="1:2" x14ac:dyDescent="0.2">
      <c r="A2558" s="349">
        <v>28.07</v>
      </c>
      <c r="B2558" s="349">
        <v>349835.7</v>
      </c>
    </row>
    <row r="2559" spans="1:2" x14ac:dyDescent="0.2">
      <c r="A2559" s="349">
        <v>28.08</v>
      </c>
      <c r="B2559" s="349">
        <v>350014.33</v>
      </c>
    </row>
    <row r="2560" spans="1:2" x14ac:dyDescent="0.2">
      <c r="A2560" s="349">
        <v>28.09</v>
      </c>
      <c r="B2560" s="349">
        <v>350192.99</v>
      </c>
    </row>
    <row r="2561" spans="1:2" x14ac:dyDescent="0.2">
      <c r="A2561" s="349">
        <v>28.1</v>
      </c>
      <c r="B2561" s="349">
        <v>350371.69</v>
      </c>
    </row>
    <row r="2562" spans="1:2" x14ac:dyDescent="0.2">
      <c r="A2562" s="349">
        <v>28.11</v>
      </c>
      <c r="B2562" s="349">
        <v>350550.42</v>
      </c>
    </row>
    <row r="2563" spans="1:2" x14ac:dyDescent="0.2">
      <c r="A2563" s="349">
        <v>28.12</v>
      </c>
      <c r="B2563" s="349">
        <v>350729.18</v>
      </c>
    </row>
    <row r="2564" spans="1:2" x14ac:dyDescent="0.2">
      <c r="A2564" s="349">
        <v>28.13</v>
      </c>
      <c r="B2564" s="349">
        <v>350907.97</v>
      </c>
    </row>
    <row r="2565" spans="1:2" x14ac:dyDescent="0.2">
      <c r="A2565" s="349">
        <v>28.14</v>
      </c>
      <c r="B2565" s="349">
        <v>351086.8</v>
      </c>
    </row>
    <row r="2566" spans="1:2" x14ac:dyDescent="0.2">
      <c r="A2566" s="349">
        <v>28.15</v>
      </c>
      <c r="B2566" s="349">
        <v>351265.66</v>
      </c>
    </row>
    <row r="2567" spans="1:2" x14ac:dyDescent="0.2">
      <c r="A2567" s="349">
        <v>28.16</v>
      </c>
      <c r="B2567" s="349">
        <v>351444.55</v>
      </c>
    </row>
    <row r="2568" spans="1:2" x14ac:dyDescent="0.2">
      <c r="A2568" s="349">
        <v>28.17</v>
      </c>
      <c r="B2568" s="349">
        <v>351623.47</v>
      </c>
    </row>
    <row r="2569" spans="1:2" x14ac:dyDescent="0.2">
      <c r="A2569" s="349">
        <v>28.18</v>
      </c>
      <c r="B2569" s="349">
        <v>351802.43</v>
      </c>
    </row>
    <row r="2570" spans="1:2" x14ac:dyDescent="0.2">
      <c r="A2570" s="349">
        <v>28.19</v>
      </c>
      <c r="B2570" s="349">
        <v>351981.42</v>
      </c>
    </row>
    <row r="2571" spans="1:2" x14ac:dyDescent="0.2">
      <c r="A2571" s="349">
        <v>28.2</v>
      </c>
      <c r="B2571" s="349">
        <v>352160.44</v>
      </c>
    </row>
    <row r="2572" spans="1:2" x14ac:dyDescent="0.2">
      <c r="A2572" s="349">
        <v>28.21</v>
      </c>
      <c r="B2572" s="349">
        <v>352339.5</v>
      </c>
    </row>
    <row r="2573" spans="1:2" x14ac:dyDescent="0.2">
      <c r="A2573" s="349">
        <v>28.22</v>
      </c>
      <c r="B2573" s="349">
        <v>352518.59</v>
      </c>
    </row>
    <row r="2574" spans="1:2" x14ac:dyDescent="0.2">
      <c r="A2574" s="349">
        <v>28.23</v>
      </c>
      <c r="B2574" s="349">
        <v>352697.71</v>
      </c>
    </row>
    <row r="2575" spans="1:2" x14ac:dyDescent="0.2">
      <c r="A2575" s="349">
        <v>28.24</v>
      </c>
      <c r="B2575" s="349">
        <v>352876.86</v>
      </c>
    </row>
    <row r="2576" spans="1:2" x14ac:dyDescent="0.2">
      <c r="A2576" s="349">
        <v>28.25</v>
      </c>
      <c r="B2576" s="349">
        <v>353056.05</v>
      </c>
    </row>
    <row r="2577" spans="1:2" x14ac:dyDescent="0.2">
      <c r="A2577" s="349">
        <v>28.26</v>
      </c>
      <c r="B2577" s="349">
        <v>353235.26</v>
      </c>
    </row>
    <row r="2578" spans="1:2" x14ac:dyDescent="0.2">
      <c r="A2578" s="349">
        <v>28.27</v>
      </c>
      <c r="B2578" s="349">
        <v>353414.52</v>
      </c>
    </row>
    <row r="2579" spans="1:2" x14ac:dyDescent="0.2">
      <c r="A2579" s="349">
        <v>28.28</v>
      </c>
      <c r="B2579" s="349">
        <v>353593.8</v>
      </c>
    </row>
    <row r="2580" spans="1:2" x14ac:dyDescent="0.2">
      <c r="A2580" s="349">
        <v>28.29</v>
      </c>
      <c r="B2580" s="349">
        <v>353773.12</v>
      </c>
    </row>
    <row r="2581" spans="1:2" x14ac:dyDescent="0.2">
      <c r="A2581" s="349">
        <v>28.3</v>
      </c>
      <c r="B2581" s="349">
        <v>353952.47</v>
      </c>
    </row>
    <row r="2582" spans="1:2" x14ac:dyDescent="0.2">
      <c r="A2582" s="349">
        <v>28.31</v>
      </c>
      <c r="B2582" s="349">
        <v>354131.85</v>
      </c>
    </row>
    <row r="2583" spans="1:2" x14ac:dyDescent="0.2">
      <c r="A2583" s="349">
        <v>28.32</v>
      </c>
      <c r="B2583" s="349">
        <v>354311.26</v>
      </c>
    </row>
    <row r="2584" spans="1:2" x14ac:dyDescent="0.2">
      <c r="A2584" s="349">
        <v>28.33</v>
      </c>
      <c r="B2584" s="349">
        <v>354490.71</v>
      </c>
    </row>
    <row r="2585" spans="1:2" x14ac:dyDescent="0.2">
      <c r="A2585" s="349">
        <v>28.34</v>
      </c>
      <c r="B2585" s="349">
        <v>354670.19</v>
      </c>
    </row>
    <row r="2586" spans="1:2" x14ac:dyDescent="0.2">
      <c r="A2586" s="349">
        <v>28.35</v>
      </c>
      <c r="B2586" s="349">
        <v>354849.7</v>
      </c>
    </row>
    <row r="2587" spans="1:2" x14ac:dyDescent="0.2">
      <c r="A2587" s="349">
        <v>28.36</v>
      </c>
      <c r="B2587" s="349">
        <v>355029.25</v>
      </c>
    </row>
    <row r="2588" spans="1:2" x14ac:dyDescent="0.2">
      <c r="A2588" s="349">
        <v>28.37</v>
      </c>
      <c r="B2588" s="349">
        <v>355208.83</v>
      </c>
    </row>
    <row r="2589" spans="1:2" x14ac:dyDescent="0.2">
      <c r="A2589" s="349">
        <v>28.38</v>
      </c>
      <c r="B2589" s="349">
        <v>355388.44</v>
      </c>
    </row>
    <row r="2590" spans="1:2" x14ac:dyDescent="0.2">
      <c r="A2590" s="349">
        <v>28.39</v>
      </c>
      <c r="B2590" s="349">
        <v>355568.08</v>
      </c>
    </row>
    <row r="2591" spans="1:2" x14ac:dyDescent="0.2">
      <c r="A2591" s="349">
        <v>28.4</v>
      </c>
      <c r="B2591" s="349">
        <v>355747.76</v>
      </c>
    </row>
    <row r="2592" spans="1:2" x14ac:dyDescent="0.2">
      <c r="A2592" s="349">
        <v>28.41</v>
      </c>
      <c r="B2592" s="349">
        <v>355927.46</v>
      </c>
    </row>
    <row r="2593" spans="1:2" x14ac:dyDescent="0.2">
      <c r="A2593" s="349">
        <v>28.42</v>
      </c>
      <c r="B2593" s="349">
        <v>356107.2</v>
      </c>
    </row>
    <row r="2594" spans="1:2" x14ac:dyDescent="0.2">
      <c r="A2594" s="349">
        <v>28.43</v>
      </c>
      <c r="B2594" s="349">
        <v>356286.98</v>
      </c>
    </row>
    <row r="2595" spans="1:2" x14ac:dyDescent="0.2">
      <c r="A2595" s="349">
        <v>28.44</v>
      </c>
      <c r="B2595" s="349">
        <v>356466.78</v>
      </c>
    </row>
    <row r="2596" spans="1:2" x14ac:dyDescent="0.2">
      <c r="A2596" s="349">
        <v>28.45</v>
      </c>
      <c r="B2596" s="349">
        <v>356646.62</v>
      </c>
    </row>
    <row r="2597" spans="1:2" x14ac:dyDescent="0.2">
      <c r="A2597" s="349">
        <v>28.46</v>
      </c>
      <c r="B2597" s="349">
        <v>356826.49</v>
      </c>
    </row>
    <row r="2598" spans="1:2" x14ac:dyDescent="0.2">
      <c r="A2598" s="349">
        <v>28.47</v>
      </c>
      <c r="B2598" s="349">
        <v>357006.4</v>
      </c>
    </row>
    <row r="2599" spans="1:2" x14ac:dyDescent="0.2">
      <c r="A2599" s="349">
        <v>28.48</v>
      </c>
      <c r="B2599" s="349">
        <v>357186.34</v>
      </c>
    </row>
    <row r="2600" spans="1:2" x14ac:dyDescent="0.2">
      <c r="A2600" s="349">
        <v>28.49</v>
      </c>
      <c r="B2600" s="349">
        <v>357366.3</v>
      </c>
    </row>
    <row r="2601" spans="1:2" x14ac:dyDescent="0.2">
      <c r="A2601" s="349">
        <v>28.5</v>
      </c>
      <c r="B2601" s="349">
        <v>357546.31</v>
      </c>
    </row>
    <row r="2602" spans="1:2" x14ac:dyDescent="0.2">
      <c r="A2602" s="349">
        <v>28.51</v>
      </c>
      <c r="B2602" s="349">
        <v>357726.34</v>
      </c>
    </row>
    <row r="2603" spans="1:2" x14ac:dyDescent="0.2">
      <c r="A2603" s="349">
        <v>28.52</v>
      </c>
      <c r="B2603" s="349">
        <v>357906.41</v>
      </c>
    </row>
    <row r="2604" spans="1:2" x14ac:dyDescent="0.2">
      <c r="A2604" s="349">
        <v>28.53</v>
      </c>
      <c r="B2604" s="349">
        <v>358086.51</v>
      </c>
    </row>
    <row r="2605" spans="1:2" x14ac:dyDescent="0.2">
      <c r="A2605" s="349">
        <v>28.54</v>
      </c>
      <c r="B2605" s="349">
        <v>358266.64</v>
      </c>
    </row>
    <row r="2606" spans="1:2" x14ac:dyDescent="0.2">
      <c r="A2606" s="349">
        <v>28.55</v>
      </c>
      <c r="B2606" s="349">
        <v>358446.8</v>
      </c>
    </row>
    <row r="2607" spans="1:2" x14ac:dyDescent="0.2">
      <c r="A2607" s="349">
        <v>28.56</v>
      </c>
      <c r="B2607" s="349">
        <v>358627</v>
      </c>
    </row>
    <row r="2608" spans="1:2" x14ac:dyDescent="0.2">
      <c r="A2608" s="349">
        <v>28.57</v>
      </c>
      <c r="B2608" s="349">
        <v>358807.23</v>
      </c>
    </row>
    <row r="2609" spans="1:2" x14ac:dyDescent="0.2">
      <c r="A2609" s="349">
        <v>28.58</v>
      </c>
      <c r="B2609" s="349">
        <v>358987.49</v>
      </c>
    </row>
    <row r="2610" spans="1:2" x14ac:dyDescent="0.2">
      <c r="A2610" s="349">
        <v>28.59</v>
      </c>
      <c r="B2610" s="349">
        <v>359167.79</v>
      </c>
    </row>
    <row r="2611" spans="1:2" x14ac:dyDescent="0.2">
      <c r="A2611" s="349">
        <v>28.6</v>
      </c>
      <c r="B2611" s="349">
        <v>359348.11</v>
      </c>
    </row>
    <row r="2612" spans="1:2" x14ac:dyDescent="0.2">
      <c r="A2612" s="349">
        <v>28.61</v>
      </c>
      <c r="B2612" s="349">
        <v>359528.47</v>
      </c>
    </row>
    <row r="2613" spans="1:2" x14ac:dyDescent="0.2">
      <c r="A2613" s="349">
        <v>28.62</v>
      </c>
      <c r="B2613" s="349">
        <v>359708.87</v>
      </c>
    </row>
    <row r="2614" spans="1:2" x14ac:dyDescent="0.2">
      <c r="A2614" s="349">
        <v>28.63</v>
      </c>
      <c r="B2614" s="349">
        <v>359889.29</v>
      </c>
    </row>
    <row r="2615" spans="1:2" x14ac:dyDescent="0.2">
      <c r="A2615" s="349">
        <v>28.64</v>
      </c>
      <c r="B2615" s="349">
        <v>360069.75</v>
      </c>
    </row>
    <row r="2616" spans="1:2" x14ac:dyDescent="0.2">
      <c r="A2616" s="349">
        <v>28.65</v>
      </c>
      <c r="B2616" s="349">
        <v>360250.24</v>
      </c>
    </row>
    <row r="2617" spans="1:2" x14ac:dyDescent="0.2">
      <c r="A2617" s="349">
        <v>28.66</v>
      </c>
      <c r="B2617" s="349">
        <v>360430.76</v>
      </c>
    </row>
    <row r="2618" spans="1:2" x14ac:dyDescent="0.2">
      <c r="A2618" s="349">
        <v>28.67</v>
      </c>
      <c r="B2618" s="349">
        <v>360611.31</v>
      </c>
    </row>
    <row r="2619" spans="1:2" x14ac:dyDescent="0.2">
      <c r="A2619" s="349">
        <v>28.68</v>
      </c>
      <c r="B2619" s="349">
        <v>360791.9</v>
      </c>
    </row>
    <row r="2620" spans="1:2" x14ac:dyDescent="0.2">
      <c r="A2620" s="349">
        <v>28.69</v>
      </c>
      <c r="B2620" s="349">
        <v>360972.52</v>
      </c>
    </row>
    <row r="2621" spans="1:2" x14ac:dyDescent="0.2">
      <c r="A2621" s="349">
        <v>28.7</v>
      </c>
      <c r="B2621" s="349">
        <v>361153.17</v>
      </c>
    </row>
    <row r="2622" spans="1:2" x14ac:dyDescent="0.2">
      <c r="A2622" s="349">
        <v>28.71</v>
      </c>
      <c r="B2622" s="349">
        <v>361333.86</v>
      </c>
    </row>
    <row r="2623" spans="1:2" x14ac:dyDescent="0.2">
      <c r="A2623" s="349">
        <v>28.72</v>
      </c>
      <c r="B2623" s="349">
        <v>361514.57</v>
      </c>
    </row>
    <row r="2624" spans="1:2" x14ac:dyDescent="0.2">
      <c r="A2624" s="349">
        <v>28.73</v>
      </c>
      <c r="B2624" s="349">
        <v>361695.32</v>
      </c>
    </row>
    <row r="2625" spans="1:2" x14ac:dyDescent="0.2">
      <c r="A2625" s="349">
        <v>28.74</v>
      </c>
      <c r="B2625" s="349">
        <v>361876.11</v>
      </c>
    </row>
    <row r="2626" spans="1:2" x14ac:dyDescent="0.2">
      <c r="A2626" s="349">
        <v>28.75</v>
      </c>
      <c r="B2626" s="349">
        <v>362056.92</v>
      </c>
    </row>
    <row r="2627" spans="1:2" x14ac:dyDescent="0.2">
      <c r="A2627" s="349">
        <v>28.76</v>
      </c>
      <c r="B2627" s="349">
        <v>362237.77</v>
      </c>
    </row>
    <row r="2628" spans="1:2" x14ac:dyDescent="0.2">
      <c r="A2628" s="349">
        <v>28.77</v>
      </c>
      <c r="B2628" s="349">
        <v>362418.65</v>
      </c>
    </row>
    <row r="2629" spans="1:2" x14ac:dyDescent="0.2">
      <c r="A2629" s="349">
        <v>28.78</v>
      </c>
      <c r="B2629" s="349">
        <v>362599.56</v>
      </c>
    </row>
    <row r="2630" spans="1:2" x14ac:dyDescent="0.2">
      <c r="A2630" s="349">
        <v>28.79</v>
      </c>
      <c r="B2630" s="349">
        <v>362780.5</v>
      </c>
    </row>
    <row r="2631" spans="1:2" x14ac:dyDescent="0.2">
      <c r="A2631" s="349">
        <v>28.8</v>
      </c>
      <c r="B2631" s="349">
        <v>362961.48</v>
      </c>
    </row>
    <row r="2632" spans="1:2" x14ac:dyDescent="0.2">
      <c r="A2632" s="349">
        <v>28.81</v>
      </c>
      <c r="B2632" s="349">
        <v>363142.49</v>
      </c>
    </row>
    <row r="2633" spans="1:2" x14ac:dyDescent="0.2">
      <c r="A2633" s="349">
        <v>28.82</v>
      </c>
      <c r="B2633" s="349">
        <v>363323.53</v>
      </c>
    </row>
    <row r="2634" spans="1:2" x14ac:dyDescent="0.2">
      <c r="A2634" s="349">
        <v>28.83</v>
      </c>
      <c r="B2634" s="349">
        <v>363504.6</v>
      </c>
    </row>
    <row r="2635" spans="1:2" x14ac:dyDescent="0.2">
      <c r="A2635" s="349">
        <v>28.84</v>
      </c>
      <c r="B2635" s="349">
        <v>363685.71</v>
      </c>
    </row>
    <row r="2636" spans="1:2" x14ac:dyDescent="0.2">
      <c r="A2636" s="349">
        <v>28.85</v>
      </c>
      <c r="B2636" s="349">
        <v>363866.85</v>
      </c>
    </row>
    <row r="2637" spans="1:2" x14ac:dyDescent="0.2">
      <c r="A2637" s="349">
        <v>28.86</v>
      </c>
      <c r="B2637" s="349">
        <v>364048.02</v>
      </c>
    </row>
    <row r="2638" spans="1:2" x14ac:dyDescent="0.2">
      <c r="A2638" s="349">
        <v>28.87</v>
      </c>
      <c r="B2638" s="349">
        <v>364229.22</v>
      </c>
    </row>
    <row r="2639" spans="1:2" x14ac:dyDescent="0.2">
      <c r="A2639" s="349">
        <v>28.88</v>
      </c>
      <c r="B2639" s="349">
        <v>364410.46</v>
      </c>
    </row>
    <row r="2640" spans="1:2" x14ac:dyDescent="0.2">
      <c r="A2640" s="349">
        <v>28.89</v>
      </c>
      <c r="B2640" s="349">
        <v>364591.73</v>
      </c>
    </row>
    <row r="2641" spans="1:2" x14ac:dyDescent="0.2">
      <c r="A2641" s="349">
        <v>28.9</v>
      </c>
      <c r="B2641" s="349">
        <v>364773.03</v>
      </c>
    </row>
    <row r="2642" spans="1:2" x14ac:dyDescent="0.2">
      <c r="A2642" s="349">
        <v>28.91</v>
      </c>
      <c r="B2642" s="349">
        <v>364954.36</v>
      </c>
    </row>
    <row r="2643" spans="1:2" x14ac:dyDescent="0.2">
      <c r="A2643" s="349">
        <v>28.92</v>
      </c>
      <c r="B2643" s="349">
        <v>365135.73</v>
      </c>
    </row>
    <row r="2644" spans="1:2" x14ac:dyDescent="0.2">
      <c r="A2644" s="349">
        <v>28.93</v>
      </c>
      <c r="B2644" s="349">
        <v>365317.13</v>
      </c>
    </row>
    <row r="2645" spans="1:2" x14ac:dyDescent="0.2">
      <c r="A2645" s="349">
        <v>28.94</v>
      </c>
      <c r="B2645" s="349">
        <v>365498.56</v>
      </c>
    </row>
    <row r="2646" spans="1:2" x14ac:dyDescent="0.2">
      <c r="A2646" s="349">
        <v>28.95</v>
      </c>
      <c r="B2646" s="349">
        <v>365680.02</v>
      </c>
    </row>
    <row r="2647" spans="1:2" x14ac:dyDescent="0.2">
      <c r="A2647" s="349">
        <v>28.96</v>
      </c>
      <c r="B2647" s="349">
        <v>365861.51</v>
      </c>
    </row>
    <row r="2648" spans="1:2" x14ac:dyDescent="0.2">
      <c r="A2648" s="349">
        <v>28.97</v>
      </c>
      <c r="B2648" s="349">
        <v>366043.04</v>
      </c>
    </row>
    <row r="2649" spans="1:2" x14ac:dyDescent="0.2">
      <c r="A2649" s="349">
        <v>28.98</v>
      </c>
      <c r="B2649" s="349">
        <v>366224.6</v>
      </c>
    </row>
    <row r="2650" spans="1:2" x14ac:dyDescent="0.2">
      <c r="A2650" s="349">
        <v>28.99</v>
      </c>
      <c r="B2650" s="349">
        <v>366406.19</v>
      </c>
    </row>
    <row r="2651" spans="1:2" x14ac:dyDescent="0.2">
      <c r="A2651" s="349">
        <v>29</v>
      </c>
      <c r="B2651" s="349">
        <v>366587.82</v>
      </c>
    </row>
    <row r="2652" spans="1:2" x14ac:dyDescent="0.2">
      <c r="A2652" s="349">
        <v>29.01</v>
      </c>
      <c r="B2652" s="349">
        <v>366769.47</v>
      </c>
    </row>
    <row r="2653" spans="1:2" x14ac:dyDescent="0.2">
      <c r="A2653" s="349">
        <v>29.02</v>
      </c>
      <c r="B2653" s="349">
        <v>366951.16</v>
      </c>
    </row>
    <row r="2654" spans="1:2" x14ac:dyDescent="0.2">
      <c r="A2654" s="349">
        <v>29.03</v>
      </c>
      <c r="B2654" s="349">
        <v>367132.88</v>
      </c>
    </row>
    <row r="2655" spans="1:2" x14ac:dyDescent="0.2">
      <c r="A2655" s="349">
        <v>29.04</v>
      </c>
      <c r="B2655" s="349">
        <v>367314.64</v>
      </c>
    </row>
    <row r="2656" spans="1:2" x14ac:dyDescent="0.2">
      <c r="A2656" s="349">
        <v>29.05</v>
      </c>
      <c r="B2656" s="349">
        <v>367496.42</v>
      </c>
    </row>
    <row r="2657" spans="1:2" x14ac:dyDescent="0.2">
      <c r="A2657" s="349">
        <v>29.06</v>
      </c>
      <c r="B2657" s="349">
        <v>367678.24</v>
      </c>
    </row>
    <row r="2658" spans="1:2" x14ac:dyDescent="0.2">
      <c r="A2658" s="349">
        <v>29.07</v>
      </c>
      <c r="B2658" s="349">
        <v>367860.09</v>
      </c>
    </row>
    <row r="2659" spans="1:2" x14ac:dyDescent="0.2">
      <c r="A2659" s="349">
        <v>29.08</v>
      </c>
      <c r="B2659" s="349">
        <v>368041.97</v>
      </c>
    </row>
    <row r="2660" spans="1:2" x14ac:dyDescent="0.2">
      <c r="A2660" s="349">
        <v>29.09</v>
      </c>
      <c r="B2660" s="349">
        <v>368223.89</v>
      </c>
    </row>
    <row r="2661" spans="1:2" x14ac:dyDescent="0.2">
      <c r="A2661" s="349">
        <v>29.1</v>
      </c>
      <c r="B2661" s="349">
        <v>368405.84</v>
      </c>
    </row>
    <row r="2662" spans="1:2" x14ac:dyDescent="0.2">
      <c r="A2662" s="349">
        <v>29.11</v>
      </c>
      <c r="B2662" s="349">
        <v>368587.82</v>
      </c>
    </row>
    <row r="2663" spans="1:2" x14ac:dyDescent="0.2">
      <c r="A2663" s="349">
        <v>29.12</v>
      </c>
      <c r="B2663" s="349">
        <v>368769.83</v>
      </c>
    </row>
    <row r="2664" spans="1:2" x14ac:dyDescent="0.2">
      <c r="A2664" s="349">
        <v>29.13</v>
      </c>
      <c r="B2664" s="349">
        <v>368951.87</v>
      </c>
    </row>
    <row r="2665" spans="1:2" x14ac:dyDescent="0.2">
      <c r="A2665" s="349">
        <v>29.14</v>
      </c>
      <c r="B2665" s="349">
        <v>369133.95</v>
      </c>
    </row>
    <row r="2666" spans="1:2" x14ac:dyDescent="0.2">
      <c r="A2666" s="349">
        <v>29.15</v>
      </c>
      <c r="B2666" s="349">
        <v>369316.06</v>
      </c>
    </row>
    <row r="2667" spans="1:2" x14ac:dyDescent="0.2">
      <c r="A2667" s="349">
        <v>29.16</v>
      </c>
      <c r="B2667" s="349">
        <v>369498.2</v>
      </c>
    </row>
    <row r="2668" spans="1:2" x14ac:dyDescent="0.2">
      <c r="A2668" s="349">
        <v>29.17</v>
      </c>
      <c r="B2668" s="349">
        <v>369680.37</v>
      </c>
    </row>
    <row r="2669" spans="1:2" x14ac:dyDescent="0.2">
      <c r="A2669" s="349">
        <v>29.18</v>
      </c>
      <c r="B2669" s="349">
        <v>369862.58</v>
      </c>
    </row>
    <row r="2670" spans="1:2" x14ac:dyDescent="0.2">
      <c r="A2670" s="349">
        <v>29.19</v>
      </c>
      <c r="B2670" s="349">
        <v>370044.82</v>
      </c>
    </row>
    <row r="2671" spans="1:2" x14ac:dyDescent="0.2">
      <c r="A2671" s="349">
        <v>29.2</v>
      </c>
      <c r="B2671" s="349">
        <v>370227.09</v>
      </c>
    </row>
    <row r="2672" spans="1:2" x14ac:dyDescent="0.2">
      <c r="A2672" s="349">
        <v>29.21</v>
      </c>
      <c r="B2672" s="349">
        <v>370409.39</v>
      </c>
    </row>
    <row r="2673" spans="1:2" x14ac:dyDescent="0.2">
      <c r="A2673" s="349">
        <v>29.22</v>
      </c>
      <c r="B2673" s="349">
        <v>370591.73</v>
      </c>
    </row>
    <row r="2674" spans="1:2" x14ac:dyDescent="0.2">
      <c r="A2674" s="349">
        <v>29.23</v>
      </c>
      <c r="B2674" s="349">
        <v>370774.09</v>
      </c>
    </row>
    <row r="2675" spans="1:2" x14ac:dyDescent="0.2">
      <c r="A2675" s="349">
        <v>29.24</v>
      </c>
      <c r="B2675" s="349">
        <v>370956.49</v>
      </c>
    </row>
    <row r="2676" spans="1:2" x14ac:dyDescent="0.2">
      <c r="A2676" s="349">
        <v>29.25</v>
      </c>
      <c r="B2676" s="349">
        <v>371138.92</v>
      </c>
    </row>
    <row r="2677" spans="1:2" x14ac:dyDescent="0.2">
      <c r="A2677" s="349">
        <v>29.26</v>
      </c>
      <c r="B2677" s="349">
        <v>371321.39</v>
      </c>
    </row>
    <row r="2678" spans="1:2" x14ac:dyDescent="0.2">
      <c r="A2678" s="349">
        <v>29.27</v>
      </c>
      <c r="B2678" s="349">
        <v>371503.88</v>
      </c>
    </row>
    <row r="2679" spans="1:2" x14ac:dyDescent="0.2">
      <c r="A2679" s="349">
        <v>29.28</v>
      </c>
      <c r="B2679" s="349">
        <v>371686.41</v>
      </c>
    </row>
    <row r="2680" spans="1:2" x14ac:dyDescent="0.2">
      <c r="A2680" s="349">
        <v>29.29</v>
      </c>
      <c r="B2680" s="349">
        <v>371868.97</v>
      </c>
    </row>
    <row r="2681" spans="1:2" x14ac:dyDescent="0.2">
      <c r="A2681" s="349">
        <v>29.3</v>
      </c>
      <c r="B2681" s="349">
        <v>372051.56</v>
      </c>
    </row>
    <row r="2682" spans="1:2" x14ac:dyDescent="0.2">
      <c r="A2682" s="349">
        <v>29.31</v>
      </c>
      <c r="B2682" s="349">
        <v>372234.19</v>
      </c>
    </row>
    <row r="2683" spans="1:2" x14ac:dyDescent="0.2">
      <c r="A2683" s="349">
        <v>29.32</v>
      </c>
      <c r="B2683" s="349">
        <v>372416.85</v>
      </c>
    </row>
    <row r="2684" spans="1:2" x14ac:dyDescent="0.2">
      <c r="A2684" s="349">
        <v>29.33</v>
      </c>
      <c r="B2684" s="349">
        <v>372599.53</v>
      </c>
    </row>
    <row r="2685" spans="1:2" x14ac:dyDescent="0.2">
      <c r="A2685" s="349">
        <v>29.34</v>
      </c>
      <c r="B2685" s="349">
        <v>372782.26</v>
      </c>
    </row>
    <row r="2686" spans="1:2" x14ac:dyDescent="0.2">
      <c r="A2686" s="349">
        <v>29.35</v>
      </c>
      <c r="B2686" s="349">
        <v>372965.01</v>
      </c>
    </row>
    <row r="2687" spans="1:2" x14ac:dyDescent="0.2">
      <c r="A2687" s="349">
        <v>29.36</v>
      </c>
      <c r="B2687" s="349">
        <v>373147.8</v>
      </c>
    </row>
    <row r="2688" spans="1:2" x14ac:dyDescent="0.2">
      <c r="A2688" s="349">
        <v>29.37</v>
      </c>
      <c r="B2688" s="349">
        <v>373330.61</v>
      </c>
    </row>
    <row r="2689" spans="1:2" x14ac:dyDescent="0.2">
      <c r="A2689" s="349">
        <v>29.38</v>
      </c>
      <c r="B2689" s="349">
        <v>373513.46</v>
      </c>
    </row>
    <row r="2690" spans="1:2" x14ac:dyDescent="0.2">
      <c r="A2690" s="349">
        <v>29.39</v>
      </c>
      <c r="B2690" s="349">
        <v>373696.35</v>
      </c>
    </row>
    <row r="2691" spans="1:2" x14ac:dyDescent="0.2">
      <c r="A2691" s="349">
        <v>29.4</v>
      </c>
      <c r="B2691" s="349">
        <v>373879.26</v>
      </c>
    </row>
    <row r="2692" spans="1:2" x14ac:dyDescent="0.2">
      <c r="A2692" s="349">
        <v>29.41</v>
      </c>
      <c r="B2692" s="349">
        <v>374062.21</v>
      </c>
    </row>
    <row r="2693" spans="1:2" x14ac:dyDescent="0.2">
      <c r="A2693" s="349">
        <v>29.42</v>
      </c>
      <c r="B2693" s="349">
        <v>374245.18</v>
      </c>
    </row>
    <row r="2694" spans="1:2" x14ac:dyDescent="0.2">
      <c r="A2694" s="349">
        <v>29.43</v>
      </c>
      <c r="B2694" s="349">
        <v>374428.2</v>
      </c>
    </row>
    <row r="2695" spans="1:2" x14ac:dyDescent="0.2">
      <c r="A2695" s="349">
        <v>29.44</v>
      </c>
      <c r="B2695" s="349">
        <v>374611.24</v>
      </c>
    </row>
    <row r="2696" spans="1:2" x14ac:dyDescent="0.2">
      <c r="A2696" s="349">
        <v>29.45</v>
      </c>
      <c r="B2696" s="349">
        <v>374794.31</v>
      </c>
    </row>
    <row r="2697" spans="1:2" x14ac:dyDescent="0.2">
      <c r="A2697" s="349">
        <v>29.46</v>
      </c>
      <c r="B2697" s="349">
        <v>374977.42</v>
      </c>
    </row>
    <row r="2698" spans="1:2" x14ac:dyDescent="0.2">
      <c r="A2698" s="349">
        <v>29.47</v>
      </c>
      <c r="B2698" s="349">
        <v>375160.56</v>
      </c>
    </row>
    <row r="2699" spans="1:2" x14ac:dyDescent="0.2">
      <c r="A2699" s="349">
        <v>29.48</v>
      </c>
      <c r="B2699" s="349">
        <v>375343.73</v>
      </c>
    </row>
    <row r="2700" spans="1:2" x14ac:dyDescent="0.2">
      <c r="A2700" s="349">
        <v>29.49</v>
      </c>
      <c r="B2700" s="349">
        <v>375526.94</v>
      </c>
    </row>
    <row r="2701" spans="1:2" x14ac:dyDescent="0.2">
      <c r="A2701" s="349">
        <v>29.5</v>
      </c>
      <c r="B2701" s="349">
        <v>375710.17</v>
      </c>
    </row>
    <row r="2702" spans="1:2" x14ac:dyDescent="0.2">
      <c r="A2702" s="349">
        <v>29.51</v>
      </c>
      <c r="B2702" s="349">
        <v>375893.44</v>
      </c>
    </row>
    <row r="2703" spans="1:2" x14ac:dyDescent="0.2">
      <c r="A2703" s="349">
        <v>29.52</v>
      </c>
      <c r="B2703" s="349">
        <v>376076.74</v>
      </c>
    </row>
    <row r="2704" spans="1:2" x14ac:dyDescent="0.2">
      <c r="A2704" s="349">
        <v>29.53</v>
      </c>
      <c r="B2704" s="349">
        <v>376260.07</v>
      </c>
    </row>
    <row r="2705" spans="1:2" x14ac:dyDescent="0.2">
      <c r="A2705" s="349">
        <v>29.54</v>
      </c>
      <c r="B2705" s="349">
        <v>376443.44</v>
      </c>
    </row>
    <row r="2706" spans="1:2" x14ac:dyDescent="0.2">
      <c r="A2706" s="349">
        <v>29.55</v>
      </c>
      <c r="B2706" s="349">
        <v>376626.83</v>
      </c>
    </row>
    <row r="2707" spans="1:2" x14ac:dyDescent="0.2">
      <c r="A2707" s="349">
        <v>29.56</v>
      </c>
      <c r="B2707" s="349">
        <v>376810.26</v>
      </c>
    </row>
    <row r="2708" spans="1:2" x14ac:dyDescent="0.2">
      <c r="A2708" s="349">
        <v>29.57</v>
      </c>
      <c r="B2708" s="349">
        <v>376993.72</v>
      </c>
    </row>
    <row r="2709" spans="1:2" x14ac:dyDescent="0.2">
      <c r="A2709" s="349">
        <v>29.58</v>
      </c>
      <c r="B2709" s="349">
        <v>377177.21</v>
      </c>
    </row>
    <row r="2710" spans="1:2" x14ac:dyDescent="0.2">
      <c r="A2710" s="349">
        <v>29.59</v>
      </c>
      <c r="B2710" s="349">
        <v>377360.74</v>
      </c>
    </row>
    <row r="2711" spans="1:2" x14ac:dyDescent="0.2">
      <c r="A2711" s="349">
        <v>29.6</v>
      </c>
      <c r="B2711" s="349">
        <v>377544.29</v>
      </c>
    </row>
    <row r="2712" spans="1:2" x14ac:dyDescent="0.2">
      <c r="A2712" s="349">
        <v>29.61</v>
      </c>
      <c r="B2712" s="349">
        <v>377727.88</v>
      </c>
    </row>
    <row r="2713" spans="1:2" x14ac:dyDescent="0.2">
      <c r="A2713" s="349">
        <v>29.62</v>
      </c>
      <c r="B2713" s="349">
        <v>377911.5</v>
      </c>
    </row>
    <row r="2714" spans="1:2" x14ac:dyDescent="0.2">
      <c r="A2714" s="349">
        <v>29.63</v>
      </c>
      <c r="B2714" s="349">
        <v>378095.16</v>
      </c>
    </row>
    <row r="2715" spans="1:2" x14ac:dyDescent="0.2">
      <c r="A2715" s="349">
        <v>29.64</v>
      </c>
      <c r="B2715" s="349">
        <v>378278.84</v>
      </c>
    </row>
    <row r="2716" spans="1:2" x14ac:dyDescent="0.2">
      <c r="A2716" s="349">
        <v>29.65</v>
      </c>
      <c r="B2716" s="349">
        <v>378462.56</v>
      </c>
    </row>
    <row r="2717" spans="1:2" x14ac:dyDescent="0.2">
      <c r="A2717" s="349">
        <v>29.66</v>
      </c>
      <c r="B2717" s="349">
        <v>378646.31</v>
      </c>
    </row>
    <row r="2718" spans="1:2" x14ac:dyDescent="0.2">
      <c r="A2718" s="349">
        <v>29.67</v>
      </c>
      <c r="B2718" s="349">
        <v>378830.09</v>
      </c>
    </row>
    <row r="2719" spans="1:2" x14ac:dyDescent="0.2">
      <c r="A2719" s="349">
        <v>29.68</v>
      </c>
      <c r="B2719" s="349">
        <v>379013.9</v>
      </c>
    </row>
    <row r="2720" spans="1:2" x14ac:dyDescent="0.2">
      <c r="A2720" s="349">
        <v>29.69</v>
      </c>
      <c r="B2720" s="349">
        <v>379197.75</v>
      </c>
    </row>
    <row r="2721" spans="1:2" x14ac:dyDescent="0.2">
      <c r="A2721" s="349">
        <v>29.7</v>
      </c>
      <c r="B2721" s="349">
        <v>379381.62</v>
      </c>
    </row>
    <row r="2722" spans="1:2" x14ac:dyDescent="0.2">
      <c r="A2722" s="349">
        <v>29.71</v>
      </c>
      <c r="B2722" s="349">
        <v>379565.53</v>
      </c>
    </row>
    <row r="2723" spans="1:2" x14ac:dyDescent="0.2">
      <c r="A2723" s="349">
        <v>29.72</v>
      </c>
      <c r="B2723" s="349">
        <v>379749.47</v>
      </c>
    </row>
    <row r="2724" spans="1:2" x14ac:dyDescent="0.2">
      <c r="A2724" s="349">
        <v>29.73</v>
      </c>
      <c r="B2724" s="349">
        <v>379933.45</v>
      </c>
    </row>
    <row r="2725" spans="1:2" x14ac:dyDescent="0.2">
      <c r="A2725" s="349">
        <v>29.74</v>
      </c>
      <c r="B2725" s="349">
        <v>380117.45</v>
      </c>
    </row>
    <row r="2726" spans="1:2" x14ac:dyDescent="0.2">
      <c r="A2726" s="349">
        <v>29.75</v>
      </c>
      <c r="B2726" s="349">
        <v>380301.49</v>
      </c>
    </row>
    <row r="2727" spans="1:2" x14ac:dyDescent="0.2">
      <c r="A2727" s="349">
        <v>29.76</v>
      </c>
      <c r="B2727" s="349">
        <v>380485.56</v>
      </c>
    </row>
    <row r="2728" spans="1:2" x14ac:dyDescent="0.2">
      <c r="A2728" s="349">
        <v>29.77</v>
      </c>
      <c r="B2728" s="349">
        <v>380669.66</v>
      </c>
    </row>
    <row r="2729" spans="1:2" x14ac:dyDescent="0.2">
      <c r="A2729" s="349">
        <v>29.78</v>
      </c>
      <c r="B2729" s="349">
        <v>380853.79</v>
      </c>
    </row>
    <row r="2730" spans="1:2" x14ac:dyDescent="0.2">
      <c r="A2730" s="349">
        <v>29.79</v>
      </c>
      <c r="B2730" s="349">
        <v>381037.96</v>
      </c>
    </row>
    <row r="2731" spans="1:2" x14ac:dyDescent="0.2">
      <c r="A2731" s="349">
        <v>29.8</v>
      </c>
      <c r="B2731" s="349">
        <v>381222.16</v>
      </c>
    </row>
    <row r="2732" spans="1:2" x14ac:dyDescent="0.2">
      <c r="A2732" s="349">
        <v>29.81</v>
      </c>
      <c r="B2732" s="349">
        <v>381406.39</v>
      </c>
    </row>
    <row r="2733" spans="1:2" x14ac:dyDescent="0.2">
      <c r="A2733" s="349">
        <v>29.82</v>
      </c>
      <c r="B2733" s="349">
        <v>381590.65</v>
      </c>
    </row>
    <row r="2734" spans="1:2" x14ac:dyDescent="0.2">
      <c r="A2734" s="349">
        <v>29.83</v>
      </c>
      <c r="B2734" s="349">
        <v>381774.94</v>
      </c>
    </row>
    <row r="2735" spans="1:2" x14ac:dyDescent="0.2">
      <c r="A2735" s="349">
        <v>29.84</v>
      </c>
      <c r="B2735" s="349">
        <v>381959.27</v>
      </c>
    </row>
    <row r="2736" spans="1:2" x14ac:dyDescent="0.2">
      <c r="A2736" s="349">
        <v>29.85</v>
      </c>
      <c r="B2736" s="349">
        <v>382143.62</v>
      </c>
    </row>
    <row r="2737" spans="1:2" x14ac:dyDescent="0.2">
      <c r="A2737" s="349">
        <v>29.86</v>
      </c>
      <c r="B2737" s="349">
        <v>382328.01</v>
      </c>
    </row>
    <row r="2738" spans="1:2" x14ac:dyDescent="0.2">
      <c r="A2738" s="349">
        <v>29.87</v>
      </c>
      <c r="B2738" s="349">
        <v>382512.43</v>
      </c>
    </row>
    <row r="2739" spans="1:2" x14ac:dyDescent="0.2">
      <c r="A2739" s="349">
        <v>29.88</v>
      </c>
      <c r="B2739" s="349">
        <v>382696.89</v>
      </c>
    </row>
    <row r="2740" spans="1:2" x14ac:dyDescent="0.2">
      <c r="A2740" s="349">
        <v>29.89</v>
      </c>
      <c r="B2740" s="349">
        <v>382881.37</v>
      </c>
    </row>
    <row r="2741" spans="1:2" x14ac:dyDescent="0.2">
      <c r="A2741" s="349">
        <v>29.9</v>
      </c>
      <c r="B2741" s="349">
        <v>383065.89</v>
      </c>
    </row>
    <row r="2742" spans="1:2" x14ac:dyDescent="0.2">
      <c r="A2742" s="349">
        <v>29.91</v>
      </c>
      <c r="B2742" s="349">
        <v>383250.44</v>
      </c>
    </row>
    <row r="2743" spans="1:2" x14ac:dyDescent="0.2">
      <c r="A2743" s="349">
        <v>29.92</v>
      </c>
      <c r="B2743" s="349">
        <v>383435.02</v>
      </c>
    </row>
    <row r="2744" spans="1:2" x14ac:dyDescent="0.2">
      <c r="A2744" s="349">
        <v>29.93</v>
      </c>
      <c r="B2744" s="349">
        <v>383619.63</v>
      </c>
    </row>
    <row r="2745" spans="1:2" x14ac:dyDescent="0.2">
      <c r="A2745" s="349">
        <v>29.94</v>
      </c>
      <c r="B2745" s="349">
        <v>383804.27</v>
      </c>
    </row>
    <row r="2746" spans="1:2" x14ac:dyDescent="0.2">
      <c r="A2746" s="349">
        <v>29.95</v>
      </c>
      <c r="B2746" s="349">
        <v>383988.95</v>
      </c>
    </row>
    <row r="2747" spans="1:2" x14ac:dyDescent="0.2">
      <c r="A2747" s="349">
        <v>29.96</v>
      </c>
      <c r="B2747" s="349">
        <v>384173.66</v>
      </c>
    </row>
    <row r="2748" spans="1:2" x14ac:dyDescent="0.2">
      <c r="A2748" s="349">
        <v>29.97</v>
      </c>
      <c r="B2748" s="349">
        <v>384358.40000000002</v>
      </c>
    </row>
    <row r="2749" spans="1:2" x14ac:dyDescent="0.2">
      <c r="A2749" s="349">
        <v>29.98</v>
      </c>
      <c r="B2749" s="349">
        <v>384543.17</v>
      </c>
    </row>
    <row r="2750" spans="1:2" x14ac:dyDescent="0.2">
      <c r="A2750" s="349">
        <v>29.99</v>
      </c>
      <c r="B2750" s="349">
        <v>384727.98</v>
      </c>
    </row>
    <row r="2751" spans="1:2" x14ac:dyDescent="0.2">
      <c r="A2751" s="349">
        <v>30</v>
      </c>
      <c r="B2751" s="349">
        <v>384912.81</v>
      </c>
    </row>
    <row r="2752" spans="1:2" x14ac:dyDescent="0.2">
      <c r="A2752" s="349">
        <v>30.01</v>
      </c>
      <c r="B2752" s="349">
        <v>385097.68</v>
      </c>
    </row>
    <row r="2753" spans="1:2" x14ac:dyDescent="0.2">
      <c r="A2753" s="349">
        <v>30.02</v>
      </c>
      <c r="B2753" s="349">
        <v>385282.58</v>
      </c>
    </row>
    <row r="2754" spans="1:2" x14ac:dyDescent="0.2">
      <c r="A2754" s="349">
        <v>30.03</v>
      </c>
      <c r="B2754" s="349">
        <v>385467.51</v>
      </c>
    </row>
    <row r="2755" spans="1:2" x14ac:dyDescent="0.2">
      <c r="A2755" s="349">
        <v>30.04</v>
      </c>
      <c r="B2755" s="349">
        <v>385652.47999999998</v>
      </c>
    </row>
    <row r="2756" spans="1:2" x14ac:dyDescent="0.2">
      <c r="A2756" s="349">
        <v>30.05</v>
      </c>
      <c r="B2756" s="349">
        <v>385837.47</v>
      </c>
    </row>
    <row r="2757" spans="1:2" x14ac:dyDescent="0.2">
      <c r="A2757" s="349">
        <v>30.06</v>
      </c>
      <c r="B2757" s="349">
        <v>386022.5</v>
      </c>
    </row>
    <row r="2758" spans="1:2" x14ac:dyDescent="0.2">
      <c r="A2758" s="349">
        <v>30.07</v>
      </c>
      <c r="B2758" s="349">
        <v>386207.56</v>
      </c>
    </row>
    <row r="2759" spans="1:2" x14ac:dyDescent="0.2">
      <c r="A2759" s="349">
        <v>30.08</v>
      </c>
      <c r="B2759" s="349">
        <v>386392.65</v>
      </c>
    </row>
    <row r="2760" spans="1:2" x14ac:dyDescent="0.2">
      <c r="A2760" s="349">
        <v>30.09</v>
      </c>
      <c r="B2760" s="349">
        <v>386577.77</v>
      </c>
    </row>
    <row r="2761" spans="1:2" x14ac:dyDescent="0.2">
      <c r="A2761" s="349">
        <v>30.1</v>
      </c>
      <c r="B2761" s="349">
        <v>386762.93</v>
      </c>
    </row>
    <row r="2762" spans="1:2" x14ac:dyDescent="0.2">
      <c r="A2762" s="349">
        <v>30.11</v>
      </c>
      <c r="B2762" s="349">
        <v>386948.11</v>
      </c>
    </row>
    <row r="2763" spans="1:2" x14ac:dyDescent="0.2">
      <c r="A2763" s="349">
        <v>30.12</v>
      </c>
      <c r="B2763" s="349">
        <v>387133.33</v>
      </c>
    </row>
    <row r="2764" spans="1:2" x14ac:dyDescent="0.2">
      <c r="A2764" s="349">
        <v>30.13</v>
      </c>
      <c r="B2764" s="349">
        <v>387318.58</v>
      </c>
    </row>
    <row r="2765" spans="1:2" x14ac:dyDescent="0.2">
      <c r="A2765" s="349">
        <v>30.14</v>
      </c>
      <c r="B2765" s="349">
        <v>387503.87</v>
      </c>
    </row>
    <row r="2766" spans="1:2" x14ac:dyDescent="0.2">
      <c r="A2766" s="349">
        <v>30.15</v>
      </c>
      <c r="B2766" s="349">
        <v>387689.18</v>
      </c>
    </row>
    <row r="2767" spans="1:2" x14ac:dyDescent="0.2">
      <c r="A2767" s="349">
        <v>30.16</v>
      </c>
      <c r="B2767" s="349">
        <v>387874.53</v>
      </c>
    </row>
    <row r="2768" spans="1:2" x14ac:dyDescent="0.2">
      <c r="A2768" s="349">
        <v>30.17</v>
      </c>
      <c r="B2768" s="349">
        <v>388059.9</v>
      </c>
    </row>
    <row r="2769" spans="1:2" x14ac:dyDescent="0.2">
      <c r="A2769" s="349">
        <v>30.18</v>
      </c>
      <c r="B2769" s="349">
        <v>388245.31</v>
      </c>
    </row>
    <row r="2770" spans="1:2" x14ac:dyDescent="0.2">
      <c r="A2770" s="349">
        <v>30.19</v>
      </c>
      <c r="B2770" s="349">
        <v>388430.75</v>
      </c>
    </row>
    <row r="2771" spans="1:2" x14ac:dyDescent="0.2">
      <c r="A2771" s="349">
        <v>30.2</v>
      </c>
      <c r="B2771" s="349">
        <v>388616.23</v>
      </c>
    </row>
    <row r="2772" spans="1:2" x14ac:dyDescent="0.2">
      <c r="A2772" s="349">
        <v>30.21</v>
      </c>
      <c r="B2772" s="349">
        <v>388801.73</v>
      </c>
    </row>
    <row r="2773" spans="1:2" x14ac:dyDescent="0.2">
      <c r="A2773" s="349">
        <v>30.22</v>
      </c>
      <c r="B2773" s="349">
        <v>388987.27</v>
      </c>
    </row>
    <row r="2774" spans="1:2" x14ac:dyDescent="0.2">
      <c r="A2774" s="349">
        <v>30.23</v>
      </c>
      <c r="B2774" s="349">
        <v>389172.84</v>
      </c>
    </row>
    <row r="2775" spans="1:2" x14ac:dyDescent="0.2">
      <c r="A2775" s="349">
        <v>30.24</v>
      </c>
      <c r="B2775" s="349">
        <v>389358.44</v>
      </c>
    </row>
    <row r="2776" spans="1:2" x14ac:dyDescent="0.2">
      <c r="A2776" s="349">
        <v>30.25</v>
      </c>
      <c r="B2776" s="349">
        <v>389544.07</v>
      </c>
    </row>
    <row r="2777" spans="1:2" x14ac:dyDescent="0.2">
      <c r="A2777" s="349">
        <v>30.26</v>
      </c>
      <c r="B2777" s="349">
        <v>389729.73</v>
      </c>
    </row>
    <row r="2778" spans="1:2" x14ac:dyDescent="0.2">
      <c r="A2778" s="349">
        <v>30.27</v>
      </c>
      <c r="B2778" s="349">
        <v>389915.43</v>
      </c>
    </row>
    <row r="2779" spans="1:2" x14ac:dyDescent="0.2">
      <c r="A2779" s="349">
        <v>30.28</v>
      </c>
      <c r="B2779" s="349">
        <v>390101.16</v>
      </c>
    </row>
    <row r="2780" spans="1:2" x14ac:dyDescent="0.2">
      <c r="A2780" s="349">
        <v>30.29</v>
      </c>
      <c r="B2780" s="349">
        <v>390286.92</v>
      </c>
    </row>
    <row r="2781" spans="1:2" x14ac:dyDescent="0.2">
      <c r="A2781" s="349">
        <v>30.3</v>
      </c>
      <c r="B2781" s="349">
        <v>390472.71</v>
      </c>
    </row>
    <row r="2782" spans="1:2" x14ac:dyDescent="0.2">
      <c r="A2782" s="349">
        <v>30.31</v>
      </c>
      <c r="B2782" s="349">
        <v>390658.53</v>
      </c>
    </row>
    <row r="2783" spans="1:2" x14ac:dyDescent="0.2">
      <c r="A2783" s="349">
        <v>30.32</v>
      </c>
      <c r="B2783" s="349">
        <v>390844.39</v>
      </c>
    </row>
    <row r="2784" spans="1:2" x14ac:dyDescent="0.2">
      <c r="A2784" s="349">
        <v>30.33</v>
      </c>
      <c r="B2784" s="349">
        <v>391030.27</v>
      </c>
    </row>
    <row r="2785" spans="1:2" x14ac:dyDescent="0.2">
      <c r="A2785" s="349">
        <v>30.34</v>
      </c>
      <c r="B2785" s="349">
        <v>391216.19</v>
      </c>
    </row>
    <row r="2786" spans="1:2" x14ac:dyDescent="0.2">
      <c r="A2786" s="349">
        <v>30.35</v>
      </c>
      <c r="B2786" s="349">
        <v>391402.14</v>
      </c>
    </row>
    <row r="2787" spans="1:2" x14ac:dyDescent="0.2">
      <c r="A2787" s="349">
        <v>30.36</v>
      </c>
      <c r="B2787" s="349">
        <v>391588.12</v>
      </c>
    </row>
    <row r="2788" spans="1:2" x14ac:dyDescent="0.2">
      <c r="A2788" s="349">
        <v>30.37</v>
      </c>
      <c r="B2788" s="349">
        <v>391774.14</v>
      </c>
    </row>
    <row r="2789" spans="1:2" x14ac:dyDescent="0.2">
      <c r="A2789" s="349">
        <v>30.38</v>
      </c>
      <c r="B2789" s="349">
        <v>391960.18</v>
      </c>
    </row>
    <row r="2790" spans="1:2" x14ac:dyDescent="0.2">
      <c r="A2790" s="349">
        <v>30.39</v>
      </c>
      <c r="B2790" s="349">
        <v>392146.26</v>
      </c>
    </row>
    <row r="2791" spans="1:2" x14ac:dyDescent="0.2">
      <c r="A2791" s="349">
        <v>30.4</v>
      </c>
      <c r="B2791" s="349">
        <v>392332.37</v>
      </c>
    </row>
    <row r="2792" spans="1:2" x14ac:dyDescent="0.2">
      <c r="A2792" s="349">
        <v>30.41</v>
      </c>
      <c r="B2792" s="349">
        <v>392518.51</v>
      </c>
    </row>
    <row r="2793" spans="1:2" x14ac:dyDescent="0.2">
      <c r="A2793" s="349">
        <v>30.42</v>
      </c>
      <c r="B2793" s="349">
        <v>392704.68</v>
      </c>
    </row>
    <row r="2794" spans="1:2" x14ac:dyDescent="0.2">
      <c r="A2794" s="349">
        <v>30.43</v>
      </c>
      <c r="B2794" s="349">
        <v>392890.88</v>
      </c>
    </row>
    <row r="2795" spans="1:2" x14ac:dyDescent="0.2">
      <c r="A2795" s="349">
        <v>30.44</v>
      </c>
      <c r="B2795" s="349">
        <v>393077.12</v>
      </c>
    </row>
    <row r="2796" spans="1:2" x14ac:dyDescent="0.2">
      <c r="A2796" s="349">
        <v>30.45</v>
      </c>
      <c r="B2796" s="349">
        <v>393263.39</v>
      </c>
    </row>
    <row r="2797" spans="1:2" x14ac:dyDescent="0.2">
      <c r="A2797" s="349">
        <v>30.46</v>
      </c>
      <c r="B2797" s="349">
        <v>393449.68</v>
      </c>
    </row>
    <row r="2798" spans="1:2" x14ac:dyDescent="0.2">
      <c r="A2798" s="349">
        <v>30.47</v>
      </c>
      <c r="B2798" s="349">
        <v>393636.02</v>
      </c>
    </row>
    <row r="2799" spans="1:2" x14ac:dyDescent="0.2">
      <c r="A2799" s="349">
        <v>30.48</v>
      </c>
      <c r="B2799" s="349">
        <v>393822.38</v>
      </c>
    </row>
    <row r="2800" spans="1:2" x14ac:dyDescent="0.2">
      <c r="A2800" s="349">
        <v>30.49</v>
      </c>
      <c r="B2800" s="349">
        <v>394008.77</v>
      </c>
    </row>
    <row r="2801" spans="1:2" x14ac:dyDescent="0.2">
      <c r="A2801" s="349">
        <v>30.5</v>
      </c>
      <c r="B2801" s="349">
        <v>394195.20000000001</v>
      </c>
    </row>
    <row r="2802" spans="1:2" x14ac:dyDescent="0.2">
      <c r="A2802" s="349">
        <v>30.51</v>
      </c>
      <c r="B2802" s="349">
        <v>394381.65</v>
      </c>
    </row>
    <row r="2803" spans="1:2" x14ac:dyDescent="0.2">
      <c r="A2803" s="349">
        <v>30.52</v>
      </c>
      <c r="B2803" s="349">
        <v>394568.14</v>
      </c>
    </row>
    <row r="2804" spans="1:2" x14ac:dyDescent="0.2">
      <c r="A2804" s="349">
        <v>30.53</v>
      </c>
      <c r="B2804" s="349">
        <v>394754.66</v>
      </c>
    </row>
    <row r="2805" spans="1:2" x14ac:dyDescent="0.2">
      <c r="A2805" s="349">
        <v>30.54</v>
      </c>
      <c r="B2805" s="349">
        <v>394941.22</v>
      </c>
    </row>
    <row r="2806" spans="1:2" x14ac:dyDescent="0.2">
      <c r="A2806" s="349">
        <v>30.55</v>
      </c>
      <c r="B2806" s="349">
        <v>395127.8</v>
      </c>
    </row>
    <row r="2807" spans="1:2" x14ac:dyDescent="0.2">
      <c r="A2807" s="349">
        <v>30.56</v>
      </c>
      <c r="B2807" s="349">
        <v>395314.42</v>
      </c>
    </row>
    <row r="2808" spans="1:2" x14ac:dyDescent="0.2">
      <c r="A2808" s="349">
        <v>30.57</v>
      </c>
      <c r="B2808" s="349">
        <v>395501.06</v>
      </c>
    </row>
    <row r="2809" spans="1:2" x14ac:dyDescent="0.2">
      <c r="A2809" s="349">
        <v>30.58</v>
      </c>
      <c r="B2809" s="349">
        <v>395687.74</v>
      </c>
    </row>
    <row r="2810" spans="1:2" x14ac:dyDescent="0.2">
      <c r="A2810" s="349">
        <v>30.59</v>
      </c>
      <c r="B2810" s="349">
        <v>395874.45</v>
      </c>
    </row>
    <row r="2811" spans="1:2" x14ac:dyDescent="0.2">
      <c r="A2811" s="349">
        <v>30.6</v>
      </c>
      <c r="B2811" s="349">
        <v>396061.2</v>
      </c>
    </row>
    <row r="2812" spans="1:2" x14ac:dyDescent="0.2">
      <c r="A2812" s="349">
        <v>30.61</v>
      </c>
      <c r="B2812" s="349">
        <v>396247.97</v>
      </c>
    </row>
    <row r="2813" spans="1:2" x14ac:dyDescent="0.2">
      <c r="A2813" s="349">
        <v>30.62</v>
      </c>
      <c r="B2813" s="349">
        <v>396434.78</v>
      </c>
    </row>
    <row r="2814" spans="1:2" x14ac:dyDescent="0.2">
      <c r="A2814" s="349">
        <v>30.63</v>
      </c>
      <c r="B2814" s="349">
        <v>396621.61</v>
      </c>
    </row>
    <row r="2815" spans="1:2" x14ac:dyDescent="0.2">
      <c r="A2815" s="349">
        <v>30.64</v>
      </c>
      <c r="B2815" s="349">
        <v>396808.48</v>
      </c>
    </row>
    <row r="2816" spans="1:2" x14ac:dyDescent="0.2">
      <c r="A2816" s="349">
        <v>30.65</v>
      </c>
      <c r="B2816" s="349">
        <v>396995.38</v>
      </c>
    </row>
    <row r="2817" spans="1:2" x14ac:dyDescent="0.2">
      <c r="A2817" s="349">
        <v>30.66</v>
      </c>
      <c r="B2817" s="349">
        <v>397182.31</v>
      </c>
    </row>
    <row r="2818" spans="1:2" x14ac:dyDescent="0.2">
      <c r="A2818" s="349">
        <v>30.67</v>
      </c>
      <c r="B2818" s="349">
        <v>397369.28</v>
      </c>
    </row>
    <row r="2819" spans="1:2" x14ac:dyDescent="0.2">
      <c r="A2819" s="349">
        <v>30.68</v>
      </c>
      <c r="B2819" s="349">
        <v>397556.27</v>
      </c>
    </row>
    <row r="2820" spans="1:2" x14ac:dyDescent="0.2">
      <c r="A2820" s="349">
        <v>30.69</v>
      </c>
      <c r="B2820" s="349">
        <v>397743.3</v>
      </c>
    </row>
    <row r="2821" spans="1:2" x14ac:dyDescent="0.2">
      <c r="A2821" s="349">
        <v>30.7</v>
      </c>
      <c r="B2821" s="349">
        <v>397930.36</v>
      </c>
    </row>
    <row r="2822" spans="1:2" x14ac:dyDescent="0.2">
      <c r="A2822" s="349">
        <v>30.71</v>
      </c>
      <c r="B2822" s="349">
        <v>398117.45</v>
      </c>
    </row>
    <row r="2823" spans="1:2" x14ac:dyDescent="0.2">
      <c r="A2823" s="349">
        <v>30.72</v>
      </c>
      <c r="B2823" s="349">
        <v>398304.57</v>
      </c>
    </row>
    <row r="2824" spans="1:2" x14ac:dyDescent="0.2">
      <c r="A2824" s="349">
        <v>30.73</v>
      </c>
      <c r="B2824" s="349">
        <v>398491.72</v>
      </c>
    </row>
    <row r="2825" spans="1:2" x14ac:dyDescent="0.2">
      <c r="A2825" s="349">
        <v>30.74</v>
      </c>
      <c r="B2825" s="349">
        <v>398678.91</v>
      </c>
    </row>
    <row r="2826" spans="1:2" x14ac:dyDescent="0.2">
      <c r="A2826" s="349">
        <v>30.75</v>
      </c>
      <c r="B2826" s="349">
        <v>398866.13</v>
      </c>
    </row>
    <row r="2827" spans="1:2" x14ac:dyDescent="0.2">
      <c r="A2827" s="349">
        <v>30.76</v>
      </c>
      <c r="B2827" s="349">
        <v>399053.37</v>
      </c>
    </row>
    <row r="2828" spans="1:2" x14ac:dyDescent="0.2">
      <c r="A2828" s="349">
        <v>30.77</v>
      </c>
      <c r="B2828" s="349">
        <v>399240.65</v>
      </c>
    </row>
    <row r="2829" spans="1:2" x14ac:dyDescent="0.2">
      <c r="A2829" s="349">
        <v>30.78</v>
      </c>
      <c r="B2829" s="349">
        <v>399427.96</v>
      </c>
    </row>
    <row r="2830" spans="1:2" x14ac:dyDescent="0.2">
      <c r="A2830" s="349">
        <v>30.79</v>
      </c>
      <c r="B2830" s="349">
        <v>399615.31</v>
      </c>
    </row>
    <row r="2831" spans="1:2" x14ac:dyDescent="0.2">
      <c r="A2831" s="349">
        <v>30.8</v>
      </c>
      <c r="B2831" s="349">
        <v>399802.68</v>
      </c>
    </row>
    <row r="2832" spans="1:2" x14ac:dyDescent="0.2">
      <c r="A2832" s="349">
        <v>30.81</v>
      </c>
      <c r="B2832" s="349">
        <v>399990.09</v>
      </c>
    </row>
    <row r="2833" spans="1:2" x14ac:dyDescent="0.2">
      <c r="A2833" s="349">
        <v>30.82</v>
      </c>
      <c r="B2833" s="349">
        <v>400177.53</v>
      </c>
    </row>
    <row r="2834" spans="1:2" x14ac:dyDescent="0.2">
      <c r="A2834" s="349">
        <v>30.83</v>
      </c>
      <c r="B2834" s="349">
        <v>400364.99</v>
      </c>
    </row>
    <row r="2835" spans="1:2" x14ac:dyDescent="0.2">
      <c r="A2835" s="349">
        <v>30.84</v>
      </c>
      <c r="B2835" s="349">
        <v>400552.49</v>
      </c>
    </row>
    <row r="2836" spans="1:2" x14ac:dyDescent="0.2">
      <c r="A2836" s="349">
        <v>30.85</v>
      </c>
      <c r="B2836" s="349">
        <v>400740.03</v>
      </c>
    </row>
    <row r="2837" spans="1:2" x14ac:dyDescent="0.2">
      <c r="A2837" s="349">
        <v>30.86</v>
      </c>
      <c r="B2837" s="349">
        <v>400927.59</v>
      </c>
    </row>
    <row r="2838" spans="1:2" x14ac:dyDescent="0.2">
      <c r="A2838" s="349">
        <v>30.87</v>
      </c>
      <c r="B2838" s="349">
        <v>401115.19</v>
      </c>
    </row>
    <row r="2839" spans="1:2" x14ac:dyDescent="0.2">
      <c r="A2839" s="349">
        <v>30.88</v>
      </c>
      <c r="B2839" s="349">
        <v>401302.81</v>
      </c>
    </row>
    <row r="2840" spans="1:2" x14ac:dyDescent="0.2">
      <c r="A2840" s="349">
        <v>30.89</v>
      </c>
      <c r="B2840" s="349">
        <v>401490.47</v>
      </c>
    </row>
    <row r="2841" spans="1:2" x14ac:dyDescent="0.2">
      <c r="A2841" s="349">
        <v>30.9</v>
      </c>
      <c r="B2841" s="349">
        <v>401678.16</v>
      </c>
    </row>
    <row r="2842" spans="1:2" x14ac:dyDescent="0.2">
      <c r="A2842" s="349">
        <v>30.91</v>
      </c>
      <c r="B2842" s="349">
        <v>401865.88</v>
      </c>
    </row>
    <row r="2843" spans="1:2" x14ac:dyDescent="0.2">
      <c r="A2843" s="349">
        <v>30.92</v>
      </c>
      <c r="B2843" s="349">
        <v>402053.63</v>
      </c>
    </row>
    <row r="2844" spans="1:2" x14ac:dyDescent="0.2">
      <c r="A2844" s="349">
        <v>30.93</v>
      </c>
      <c r="B2844" s="349">
        <v>402241.42</v>
      </c>
    </row>
    <row r="2845" spans="1:2" x14ac:dyDescent="0.2">
      <c r="A2845" s="349">
        <v>30.94</v>
      </c>
      <c r="B2845" s="349">
        <v>402429.23</v>
      </c>
    </row>
    <row r="2846" spans="1:2" x14ac:dyDescent="0.2">
      <c r="A2846" s="349">
        <v>30.95</v>
      </c>
      <c r="B2846" s="349">
        <v>402617.08</v>
      </c>
    </row>
    <row r="2847" spans="1:2" x14ac:dyDescent="0.2">
      <c r="A2847" s="349">
        <v>30.96</v>
      </c>
      <c r="B2847" s="349">
        <v>402804.96</v>
      </c>
    </row>
    <row r="2848" spans="1:2" x14ac:dyDescent="0.2">
      <c r="A2848" s="349">
        <v>30.97</v>
      </c>
      <c r="B2848" s="349">
        <v>402992.87</v>
      </c>
    </row>
    <row r="2849" spans="1:2" x14ac:dyDescent="0.2">
      <c r="A2849" s="349">
        <v>30.98</v>
      </c>
      <c r="B2849" s="349">
        <v>403180.81</v>
      </c>
    </row>
    <row r="2850" spans="1:2" x14ac:dyDescent="0.2">
      <c r="A2850" s="349">
        <v>30.99</v>
      </c>
      <c r="B2850" s="349">
        <v>403368.79</v>
      </c>
    </row>
    <row r="2851" spans="1:2" x14ac:dyDescent="0.2">
      <c r="A2851" s="349">
        <v>31</v>
      </c>
      <c r="B2851" s="349">
        <v>403556.79</v>
      </c>
    </row>
    <row r="2852" spans="1:2" x14ac:dyDescent="0.2">
      <c r="A2852" s="349">
        <v>31.01</v>
      </c>
      <c r="B2852" s="349">
        <v>403744.83</v>
      </c>
    </row>
    <row r="2853" spans="1:2" x14ac:dyDescent="0.2">
      <c r="A2853" s="349">
        <v>31.02</v>
      </c>
      <c r="B2853" s="349">
        <v>403932.89</v>
      </c>
    </row>
    <row r="2854" spans="1:2" x14ac:dyDescent="0.2">
      <c r="A2854" s="349">
        <v>31.03</v>
      </c>
      <c r="B2854" s="349">
        <v>404120.99</v>
      </c>
    </row>
    <row r="2855" spans="1:2" x14ac:dyDescent="0.2">
      <c r="A2855" s="349">
        <v>31.04</v>
      </c>
      <c r="B2855" s="349">
        <v>404309.12</v>
      </c>
    </row>
    <row r="2856" spans="1:2" x14ac:dyDescent="0.2">
      <c r="A2856" s="349">
        <v>31.05</v>
      </c>
      <c r="B2856" s="349">
        <v>404497.29</v>
      </c>
    </row>
    <row r="2857" spans="1:2" x14ac:dyDescent="0.2">
      <c r="A2857" s="349">
        <v>31.06</v>
      </c>
      <c r="B2857" s="349">
        <v>404685.48</v>
      </c>
    </row>
    <row r="2858" spans="1:2" x14ac:dyDescent="0.2">
      <c r="A2858" s="349">
        <v>31.07</v>
      </c>
      <c r="B2858" s="349">
        <v>404873.71</v>
      </c>
    </row>
    <row r="2859" spans="1:2" x14ac:dyDescent="0.2">
      <c r="A2859" s="349">
        <v>31.08</v>
      </c>
      <c r="B2859" s="349">
        <v>405061.96</v>
      </c>
    </row>
    <row r="2860" spans="1:2" x14ac:dyDescent="0.2">
      <c r="A2860" s="349">
        <v>31.09</v>
      </c>
      <c r="B2860" s="349">
        <v>405250.25</v>
      </c>
    </row>
    <row r="2861" spans="1:2" x14ac:dyDescent="0.2">
      <c r="A2861" s="349">
        <v>31.1</v>
      </c>
      <c r="B2861" s="349">
        <v>405438.57</v>
      </c>
    </row>
    <row r="2862" spans="1:2" x14ac:dyDescent="0.2">
      <c r="A2862" s="349">
        <v>31.11</v>
      </c>
      <c r="B2862" s="349">
        <v>405626.92</v>
      </c>
    </row>
    <row r="2863" spans="1:2" x14ac:dyDescent="0.2">
      <c r="A2863" s="349">
        <v>31.12</v>
      </c>
      <c r="B2863" s="349">
        <v>405815.3</v>
      </c>
    </row>
    <row r="2864" spans="1:2" x14ac:dyDescent="0.2">
      <c r="A2864" s="349">
        <v>31.13</v>
      </c>
      <c r="B2864" s="349">
        <v>406003.72</v>
      </c>
    </row>
    <row r="2865" spans="1:2" x14ac:dyDescent="0.2">
      <c r="A2865" s="349">
        <v>31.14</v>
      </c>
      <c r="B2865" s="349">
        <v>406192.16</v>
      </c>
    </row>
    <row r="2866" spans="1:2" x14ac:dyDescent="0.2">
      <c r="A2866" s="349">
        <v>31.15</v>
      </c>
      <c r="B2866" s="349">
        <v>406380.64</v>
      </c>
    </row>
    <row r="2867" spans="1:2" x14ac:dyDescent="0.2">
      <c r="A2867" s="349">
        <v>31.16</v>
      </c>
      <c r="B2867" s="349">
        <v>406569.14</v>
      </c>
    </row>
    <row r="2868" spans="1:2" x14ac:dyDescent="0.2">
      <c r="A2868" s="349">
        <v>31.17</v>
      </c>
      <c r="B2868" s="349">
        <v>406757.68</v>
      </c>
    </row>
    <row r="2869" spans="1:2" x14ac:dyDescent="0.2">
      <c r="A2869" s="349">
        <v>31.18</v>
      </c>
      <c r="B2869" s="349">
        <v>406946.25</v>
      </c>
    </row>
    <row r="2870" spans="1:2" x14ac:dyDescent="0.2">
      <c r="A2870" s="349">
        <v>31.19</v>
      </c>
      <c r="B2870" s="349">
        <v>407134.86</v>
      </c>
    </row>
    <row r="2871" spans="1:2" x14ac:dyDescent="0.2">
      <c r="A2871" s="349">
        <v>31.2</v>
      </c>
      <c r="B2871" s="349">
        <v>407323.49</v>
      </c>
    </row>
    <row r="2872" spans="1:2" x14ac:dyDescent="0.2">
      <c r="A2872" s="349">
        <v>31.21</v>
      </c>
      <c r="B2872" s="349">
        <v>407512.15</v>
      </c>
    </row>
    <row r="2873" spans="1:2" x14ac:dyDescent="0.2">
      <c r="A2873" s="349">
        <v>31.22</v>
      </c>
      <c r="B2873" s="349">
        <v>407700.85</v>
      </c>
    </row>
    <row r="2874" spans="1:2" x14ac:dyDescent="0.2">
      <c r="A2874" s="349">
        <v>31.23</v>
      </c>
      <c r="B2874" s="349">
        <v>407889.58</v>
      </c>
    </row>
    <row r="2875" spans="1:2" x14ac:dyDescent="0.2">
      <c r="A2875" s="349">
        <v>31.24</v>
      </c>
      <c r="B2875" s="349">
        <v>408078.34</v>
      </c>
    </row>
    <row r="2876" spans="1:2" x14ac:dyDescent="0.2">
      <c r="A2876" s="349">
        <v>31.25</v>
      </c>
      <c r="B2876" s="349">
        <v>408267.13</v>
      </c>
    </row>
    <row r="2877" spans="1:2" x14ac:dyDescent="0.2">
      <c r="A2877" s="349">
        <v>31.26</v>
      </c>
      <c r="B2877" s="349">
        <v>408455.95</v>
      </c>
    </row>
    <row r="2878" spans="1:2" x14ac:dyDescent="0.2">
      <c r="A2878" s="349">
        <v>31.27</v>
      </c>
      <c r="B2878" s="349">
        <v>408644.8</v>
      </c>
    </row>
    <row r="2879" spans="1:2" x14ac:dyDescent="0.2">
      <c r="A2879" s="349">
        <v>31.28</v>
      </c>
      <c r="B2879" s="349">
        <v>408833.69</v>
      </c>
    </row>
    <row r="2880" spans="1:2" x14ac:dyDescent="0.2">
      <c r="A2880" s="349">
        <v>31.29</v>
      </c>
      <c r="B2880" s="349">
        <v>409022.6</v>
      </c>
    </row>
    <row r="2881" spans="1:2" x14ac:dyDescent="0.2">
      <c r="A2881" s="349">
        <v>31.3</v>
      </c>
      <c r="B2881" s="349">
        <v>409211.55</v>
      </c>
    </row>
    <row r="2882" spans="1:2" x14ac:dyDescent="0.2">
      <c r="A2882" s="349">
        <v>31.31</v>
      </c>
      <c r="B2882" s="349">
        <v>409400.53</v>
      </c>
    </row>
    <row r="2883" spans="1:2" x14ac:dyDescent="0.2">
      <c r="A2883" s="349">
        <v>31.32</v>
      </c>
      <c r="B2883" s="349">
        <v>409589.54</v>
      </c>
    </row>
    <row r="2884" spans="1:2" x14ac:dyDescent="0.2">
      <c r="A2884" s="349">
        <v>31.33</v>
      </c>
      <c r="B2884" s="349">
        <v>409778.58</v>
      </c>
    </row>
    <row r="2885" spans="1:2" x14ac:dyDescent="0.2">
      <c r="A2885" s="349">
        <v>31.34</v>
      </c>
      <c r="B2885" s="349">
        <v>409967.65</v>
      </c>
    </row>
    <row r="2886" spans="1:2" x14ac:dyDescent="0.2">
      <c r="A2886" s="349">
        <v>31.35</v>
      </c>
      <c r="B2886" s="349">
        <v>410156.76</v>
      </c>
    </row>
    <row r="2887" spans="1:2" x14ac:dyDescent="0.2">
      <c r="A2887" s="349">
        <v>31.36</v>
      </c>
      <c r="B2887" s="349">
        <v>410345.89</v>
      </c>
    </row>
    <row r="2888" spans="1:2" x14ac:dyDescent="0.2">
      <c r="A2888" s="349">
        <v>31.37</v>
      </c>
      <c r="B2888" s="349">
        <v>410535.06</v>
      </c>
    </row>
    <row r="2889" spans="1:2" x14ac:dyDescent="0.2">
      <c r="A2889" s="349">
        <v>31.38</v>
      </c>
      <c r="B2889" s="349">
        <v>410724.26</v>
      </c>
    </row>
    <row r="2890" spans="1:2" x14ac:dyDescent="0.2">
      <c r="A2890" s="349">
        <v>31.39</v>
      </c>
      <c r="B2890" s="349">
        <v>410913.49</v>
      </c>
    </row>
    <row r="2891" spans="1:2" x14ac:dyDescent="0.2">
      <c r="A2891" s="349">
        <v>31.4</v>
      </c>
      <c r="B2891" s="349">
        <v>411102.75</v>
      </c>
    </row>
    <row r="2892" spans="1:2" x14ac:dyDescent="0.2">
      <c r="A2892" s="349">
        <v>31.41</v>
      </c>
      <c r="B2892" s="349">
        <v>411292.04</v>
      </c>
    </row>
    <row r="2893" spans="1:2" x14ac:dyDescent="0.2">
      <c r="A2893" s="349">
        <v>31.42</v>
      </c>
      <c r="B2893" s="349">
        <v>411481.36</v>
      </c>
    </row>
    <row r="2894" spans="1:2" x14ac:dyDescent="0.2">
      <c r="A2894" s="349">
        <v>31.43</v>
      </c>
      <c r="B2894" s="349">
        <v>411670.72</v>
      </c>
    </row>
    <row r="2895" spans="1:2" x14ac:dyDescent="0.2">
      <c r="A2895" s="349">
        <v>31.44</v>
      </c>
      <c r="B2895" s="349">
        <v>411860.1</v>
      </c>
    </row>
    <row r="2896" spans="1:2" x14ac:dyDescent="0.2">
      <c r="A2896" s="349">
        <v>31.45</v>
      </c>
      <c r="B2896" s="349">
        <v>412049.52</v>
      </c>
    </row>
    <row r="2897" spans="1:2" x14ac:dyDescent="0.2">
      <c r="A2897" s="349">
        <v>31.46</v>
      </c>
      <c r="B2897" s="349">
        <v>412238.97</v>
      </c>
    </row>
    <row r="2898" spans="1:2" x14ac:dyDescent="0.2">
      <c r="A2898" s="349">
        <v>31.47</v>
      </c>
      <c r="B2898" s="349">
        <v>412428.45</v>
      </c>
    </row>
    <row r="2899" spans="1:2" x14ac:dyDescent="0.2">
      <c r="A2899" s="349">
        <v>31.48</v>
      </c>
      <c r="B2899" s="349">
        <v>412617.96</v>
      </c>
    </row>
    <row r="2900" spans="1:2" x14ac:dyDescent="0.2">
      <c r="A2900" s="349">
        <v>31.49</v>
      </c>
      <c r="B2900" s="349">
        <v>412807.5</v>
      </c>
    </row>
    <row r="2901" spans="1:2" x14ac:dyDescent="0.2">
      <c r="A2901" s="349">
        <v>31.5</v>
      </c>
      <c r="B2901" s="349">
        <v>412997.07</v>
      </c>
    </row>
    <row r="2902" spans="1:2" x14ac:dyDescent="0.2">
      <c r="A2902" s="349">
        <v>31.51</v>
      </c>
      <c r="B2902" s="349">
        <v>413186.68</v>
      </c>
    </row>
    <row r="2903" spans="1:2" x14ac:dyDescent="0.2">
      <c r="A2903" s="349">
        <v>31.52</v>
      </c>
      <c r="B2903" s="349">
        <v>413376.31</v>
      </c>
    </row>
    <row r="2904" spans="1:2" x14ac:dyDescent="0.2">
      <c r="A2904" s="349">
        <v>31.53</v>
      </c>
      <c r="B2904" s="349">
        <v>413565.98</v>
      </c>
    </row>
    <row r="2905" spans="1:2" x14ac:dyDescent="0.2">
      <c r="A2905" s="349">
        <v>31.54</v>
      </c>
      <c r="B2905" s="349">
        <v>413755.68</v>
      </c>
    </row>
    <row r="2906" spans="1:2" x14ac:dyDescent="0.2">
      <c r="A2906" s="349">
        <v>31.55</v>
      </c>
      <c r="B2906" s="349">
        <v>413945.41</v>
      </c>
    </row>
    <row r="2907" spans="1:2" x14ac:dyDescent="0.2">
      <c r="A2907" s="349">
        <v>31.56</v>
      </c>
      <c r="B2907" s="349">
        <v>414135.17</v>
      </c>
    </row>
    <row r="2908" spans="1:2" x14ac:dyDescent="0.2">
      <c r="A2908" s="349">
        <v>31.57</v>
      </c>
      <c r="B2908" s="349">
        <v>414324.96</v>
      </c>
    </row>
    <row r="2909" spans="1:2" x14ac:dyDescent="0.2">
      <c r="A2909" s="349">
        <v>31.58</v>
      </c>
      <c r="B2909" s="349">
        <v>414514.79</v>
      </c>
    </row>
    <row r="2910" spans="1:2" x14ac:dyDescent="0.2">
      <c r="A2910" s="349">
        <v>31.59</v>
      </c>
      <c r="B2910" s="349">
        <v>414704.64000000001</v>
      </c>
    </row>
    <row r="2911" spans="1:2" x14ac:dyDescent="0.2">
      <c r="A2911" s="349">
        <v>31.6</v>
      </c>
      <c r="B2911" s="349">
        <v>414894.53</v>
      </c>
    </row>
    <row r="2912" spans="1:2" x14ac:dyDescent="0.2">
      <c r="A2912" s="349">
        <v>31.61</v>
      </c>
      <c r="B2912" s="349">
        <v>415084.44</v>
      </c>
    </row>
    <row r="2913" spans="1:2" x14ac:dyDescent="0.2">
      <c r="A2913" s="349">
        <v>31.62</v>
      </c>
      <c r="B2913" s="349">
        <v>415274.39</v>
      </c>
    </row>
    <row r="2914" spans="1:2" x14ac:dyDescent="0.2">
      <c r="A2914" s="349">
        <v>31.63</v>
      </c>
      <c r="B2914" s="349">
        <v>415464.37</v>
      </c>
    </row>
    <row r="2915" spans="1:2" x14ac:dyDescent="0.2">
      <c r="A2915" s="349">
        <v>31.64</v>
      </c>
      <c r="B2915" s="349">
        <v>415654.38</v>
      </c>
    </row>
    <row r="2916" spans="1:2" x14ac:dyDescent="0.2">
      <c r="A2916" s="349">
        <v>31.65</v>
      </c>
      <c r="B2916" s="349">
        <v>415844.42</v>
      </c>
    </row>
    <row r="2917" spans="1:2" x14ac:dyDescent="0.2">
      <c r="A2917" s="349">
        <v>31.66</v>
      </c>
      <c r="B2917" s="349">
        <v>416034.5</v>
      </c>
    </row>
    <row r="2918" spans="1:2" x14ac:dyDescent="0.2">
      <c r="A2918" s="349">
        <v>31.67</v>
      </c>
      <c r="B2918" s="349">
        <v>416224.6</v>
      </c>
    </row>
    <row r="2919" spans="1:2" x14ac:dyDescent="0.2">
      <c r="A2919" s="349">
        <v>31.68</v>
      </c>
      <c r="B2919" s="349">
        <v>416414.74</v>
      </c>
    </row>
    <row r="2920" spans="1:2" x14ac:dyDescent="0.2">
      <c r="A2920" s="349">
        <v>31.69</v>
      </c>
      <c r="B2920" s="349">
        <v>416604.9</v>
      </c>
    </row>
    <row r="2921" spans="1:2" x14ac:dyDescent="0.2">
      <c r="A2921" s="349">
        <v>31.7</v>
      </c>
      <c r="B2921" s="349">
        <v>416795.1</v>
      </c>
    </row>
    <row r="2922" spans="1:2" x14ac:dyDescent="0.2">
      <c r="A2922" s="349">
        <v>31.71</v>
      </c>
      <c r="B2922" s="349">
        <v>416985.33</v>
      </c>
    </row>
    <row r="2923" spans="1:2" x14ac:dyDescent="0.2">
      <c r="A2923" s="349">
        <v>31.72</v>
      </c>
      <c r="B2923" s="349">
        <v>417175.59</v>
      </c>
    </row>
    <row r="2924" spans="1:2" x14ac:dyDescent="0.2">
      <c r="A2924" s="349">
        <v>31.73</v>
      </c>
      <c r="B2924" s="349">
        <v>417365.88</v>
      </c>
    </row>
    <row r="2925" spans="1:2" x14ac:dyDescent="0.2">
      <c r="A2925" s="349">
        <v>31.74</v>
      </c>
      <c r="B2925" s="349">
        <v>417556.21</v>
      </c>
    </row>
    <row r="2926" spans="1:2" x14ac:dyDescent="0.2">
      <c r="A2926" s="349">
        <v>31.75</v>
      </c>
      <c r="B2926" s="349">
        <v>417746.56</v>
      </c>
    </row>
    <row r="2927" spans="1:2" x14ac:dyDescent="0.2">
      <c r="A2927" s="349">
        <v>31.76</v>
      </c>
      <c r="B2927" s="349">
        <v>417936.95</v>
      </c>
    </row>
    <row r="2928" spans="1:2" x14ac:dyDescent="0.2">
      <c r="A2928" s="349">
        <v>31.77</v>
      </c>
      <c r="B2928" s="349">
        <v>418127.35999999999</v>
      </c>
    </row>
    <row r="2929" spans="1:2" x14ac:dyDescent="0.2">
      <c r="A2929" s="349">
        <v>31.78</v>
      </c>
      <c r="B2929" s="349">
        <v>418317.81</v>
      </c>
    </row>
    <row r="2930" spans="1:2" x14ac:dyDescent="0.2">
      <c r="A2930" s="349">
        <v>31.79</v>
      </c>
      <c r="B2930" s="349">
        <v>418508.29</v>
      </c>
    </row>
    <row r="2931" spans="1:2" x14ac:dyDescent="0.2">
      <c r="A2931" s="349">
        <v>31.8</v>
      </c>
      <c r="B2931" s="349">
        <v>418698.8</v>
      </c>
    </row>
    <row r="2932" spans="1:2" x14ac:dyDescent="0.2">
      <c r="A2932" s="349">
        <v>31.81</v>
      </c>
      <c r="B2932" s="349">
        <v>418889.34</v>
      </c>
    </row>
    <row r="2933" spans="1:2" x14ac:dyDescent="0.2">
      <c r="A2933" s="349">
        <v>31.82</v>
      </c>
      <c r="B2933" s="349">
        <v>419079.91</v>
      </c>
    </row>
    <row r="2934" spans="1:2" x14ac:dyDescent="0.2">
      <c r="A2934" s="349">
        <v>31.83</v>
      </c>
      <c r="B2934" s="349">
        <v>419270.52</v>
      </c>
    </row>
    <row r="2935" spans="1:2" x14ac:dyDescent="0.2">
      <c r="A2935" s="349">
        <v>31.84</v>
      </c>
      <c r="B2935" s="349">
        <v>419461.15</v>
      </c>
    </row>
    <row r="2936" spans="1:2" x14ac:dyDescent="0.2">
      <c r="A2936" s="349">
        <v>31.85</v>
      </c>
      <c r="B2936" s="349">
        <v>419651.82</v>
      </c>
    </row>
    <row r="2937" spans="1:2" x14ac:dyDescent="0.2">
      <c r="A2937" s="349">
        <v>31.86</v>
      </c>
      <c r="B2937" s="349">
        <v>419842.51</v>
      </c>
    </row>
    <row r="2938" spans="1:2" x14ac:dyDescent="0.2">
      <c r="A2938" s="349">
        <v>31.87</v>
      </c>
      <c r="B2938" s="349">
        <v>420033.24</v>
      </c>
    </row>
    <row r="2939" spans="1:2" x14ac:dyDescent="0.2">
      <c r="A2939" s="349">
        <v>31.88</v>
      </c>
      <c r="B2939" s="349">
        <v>420224</v>
      </c>
    </row>
    <row r="2940" spans="1:2" x14ac:dyDescent="0.2">
      <c r="A2940" s="349">
        <v>31.89</v>
      </c>
      <c r="B2940" s="349">
        <v>420414.79</v>
      </c>
    </row>
    <row r="2941" spans="1:2" x14ac:dyDescent="0.2">
      <c r="A2941" s="349">
        <v>31.9</v>
      </c>
      <c r="B2941" s="349">
        <v>420605.61</v>
      </c>
    </row>
    <row r="2942" spans="1:2" x14ac:dyDescent="0.2">
      <c r="A2942" s="349">
        <v>31.91</v>
      </c>
      <c r="B2942" s="349">
        <v>420796.46</v>
      </c>
    </row>
    <row r="2943" spans="1:2" x14ac:dyDescent="0.2">
      <c r="A2943" s="349">
        <v>31.92</v>
      </c>
      <c r="B2943" s="349">
        <v>420987.35</v>
      </c>
    </row>
    <row r="2944" spans="1:2" x14ac:dyDescent="0.2">
      <c r="A2944" s="349">
        <v>31.93</v>
      </c>
      <c r="B2944" s="349">
        <v>421178.26</v>
      </c>
    </row>
    <row r="2945" spans="1:2" x14ac:dyDescent="0.2">
      <c r="A2945" s="349">
        <v>31.94</v>
      </c>
      <c r="B2945" s="349">
        <v>421369.21</v>
      </c>
    </row>
    <row r="2946" spans="1:2" x14ac:dyDescent="0.2">
      <c r="A2946" s="349">
        <v>31.95</v>
      </c>
      <c r="B2946" s="349">
        <v>421560.18</v>
      </c>
    </row>
    <row r="2947" spans="1:2" x14ac:dyDescent="0.2">
      <c r="A2947" s="349">
        <v>31.96</v>
      </c>
      <c r="B2947" s="349">
        <v>421751.19</v>
      </c>
    </row>
    <row r="2948" spans="1:2" x14ac:dyDescent="0.2">
      <c r="A2948" s="349">
        <v>31.97</v>
      </c>
      <c r="B2948" s="349">
        <v>421942.23</v>
      </c>
    </row>
    <row r="2949" spans="1:2" x14ac:dyDescent="0.2">
      <c r="A2949" s="349">
        <v>31.98</v>
      </c>
      <c r="B2949" s="349">
        <v>422133.3</v>
      </c>
    </row>
    <row r="2950" spans="1:2" x14ac:dyDescent="0.2">
      <c r="A2950" s="349">
        <v>31.99</v>
      </c>
      <c r="B2950" s="349">
        <v>422324.4</v>
      </c>
    </row>
    <row r="2951" spans="1:2" x14ac:dyDescent="0.2">
      <c r="A2951" s="349">
        <v>32</v>
      </c>
      <c r="B2951" s="349">
        <v>422515.53</v>
      </c>
    </row>
    <row r="2952" spans="1:2" x14ac:dyDescent="0.2">
      <c r="A2952" s="349">
        <v>32.01</v>
      </c>
      <c r="B2952" s="349">
        <v>422706.69</v>
      </c>
    </row>
    <row r="2953" spans="1:2" x14ac:dyDescent="0.2">
      <c r="A2953" s="349">
        <v>32.020000000000003</v>
      </c>
      <c r="B2953" s="349">
        <v>422897.89</v>
      </c>
    </row>
    <row r="2954" spans="1:2" x14ac:dyDescent="0.2">
      <c r="A2954" s="349">
        <v>32.03</v>
      </c>
      <c r="B2954" s="349">
        <v>423089.11</v>
      </c>
    </row>
    <row r="2955" spans="1:2" x14ac:dyDescent="0.2">
      <c r="A2955" s="349">
        <v>32.04</v>
      </c>
      <c r="B2955" s="349">
        <v>423280.37</v>
      </c>
    </row>
    <row r="2956" spans="1:2" x14ac:dyDescent="0.2">
      <c r="A2956" s="349">
        <v>32.049999999999997</v>
      </c>
      <c r="B2956" s="349">
        <v>423471.66</v>
      </c>
    </row>
    <row r="2957" spans="1:2" x14ac:dyDescent="0.2">
      <c r="A2957" s="349">
        <v>32.06</v>
      </c>
      <c r="B2957" s="349">
        <v>423662.98</v>
      </c>
    </row>
    <row r="2958" spans="1:2" x14ac:dyDescent="0.2">
      <c r="A2958" s="349">
        <v>32.07</v>
      </c>
      <c r="B2958" s="349">
        <v>423854.33</v>
      </c>
    </row>
    <row r="2959" spans="1:2" x14ac:dyDescent="0.2">
      <c r="A2959" s="349">
        <v>32.08</v>
      </c>
      <c r="B2959" s="349">
        <v>424045.71</v>
      </c>
    </row>
    <row r="2960" spans="1:2" x14ac:dyDescent="0.2">
      <c r="A2960" s="349">
        <v>32.090000000000003</v>
      </c>
      <c r="B2960" s="349">
        <v>424237.12</v>
      </c>
    </row>
    <row r="2961" spans="1:2" x14ac:dyDescent="0.2">
      <c r="A2961" s="349">
        <v>32.1</v>
      </c>
      <c r="B2961" s="349">
        <v>424428.56</v>
      </c>
    </row>
    <row r="2962" spans="1:2" x14ac:dyDescent="0.2">
      <c r="A2962" s="349">
        <v>32.11</v>
      </c>
      <c r="B2962" s="349">
        <v>424620.03</v>
      </c>
    </row>
    <row r="2963" spans="1:2" x14ac:dyDescent="0.2">
      <c r="A2963" s="349">
        <v>32.119999999999997</v>
      </c>
      <c r="B2963" s="349">
        <v>424811.54</v>
      </c>
    </row>
    <row r="2964" spans="1:2" x14ac:dyDescent="0.2">
      <c r="A2964" s="349">
        <v>32.130000000000003</v>
      </c>
      <c r="B2964" s="349">
        <v>425003.07</v>
      </c>
    </row>
    <row r="2965" spans="1:2" x14ac:dyDescent="0.2">
      <c r="A2965" s="349">
        <v>32.14</v>
      </c>
      <c r="B2965" s="349">
        <v>425194.64</v>
      </c>
    </row>
    <row r="2966" spans="1:2" x14ac:dyDescent="0.2">
      <c r="A2966" s="349">
        <v>32.15</v>
      </c>
      <c r="B2966" s="349">
        <v>425386.23999999999</v>
      </c>
    </row>
    <row r="2967" spans="1:2" x14ac:dyDescent="0.2">
      <c r="A2967" s="349">
        <v>32.159999999999997</v>
      </c>
      <c r="B2967" s="349">
        <v>425577.87</v>
      </c>
    </row>
    <row r="2968" spans="1:2" x14ac:dyDescent="0.2">
      <c r="A2968" s="349">
        <v>32.17</v>
      </c>
      <c r="B2968" s="349">
        <v>425769.53</v>
      </c>
    </row>
    <row r="2969" spans="1:2" x14ac:dyDescent="0.2">
      <c r="A2969" s="349">
        <v>32.18</v>
      </c>
      <c r="B2969" s="349">
        <v>425961.22</v>
      </c>
    </row>
    <row r="2970" spans="1:2" x14ac:dyDescent="0.2">
      <c r="A2970" s="349">
        <v>32.19</v>
      </c>
      <c r="B2970" s="349">
        <v>426152.94</v>
      </c>
    </row>
    <row r="2971" spans="1:2" x14ac:dyDescent="0.2">
      <c r="A2971" s="349">
        <v>32.200000000000003</v>
      </c>
      <c r="B2971" s="349">
        <v>426344.69</v>
      </c>
    </row>
    <row r="2972" spans="1:2" x14ac:dyDescent="0.2">
      <c r="A2972" s="349">
        <v>32.21</v>
      </c>
      <c r="B2972" s="349">
        <v>426536.48</v>
      </c>
    </row>
    <row r="2973" spans="1:2" x14ac:dyDescent="0.2">
      <c r="A2973" s="349">
        <v>32.22</v>
      </c>
      <c r="B2973" s="349">
        <v>426728.29</v>
      </c>
    </row>
    <row r="2974" spans="1:2" x14ac:dyDescent="0.2">
      <c r="A2974" s="349">
        <v>32.229999999999997</v>
      </c>
      <c r="B2974" s="349">
        <v>426920.14</v>
      </c>
    </row>
    <row r="2975" spans="1:2" x14ac:dyDescent="0.2">
      <c r="A2975" s="349">
        <v>32.24</v>
      </c>
      <c r="B2975" s="349">
        <v>427112.01</v>
      </c>
    </row>
    <row r="2976" spans="1:2" x14ac:dyDescent="0.2">
      <c r="A2976" s="349">
        <v>32.25</v>
      </c>
      <c r="B2976" s="349">
        <v>427303.92</v>
      </c>
    </row>
    <row r="2977" spans="1:2" x14ac:dyDescent="0.2">
      <c r="A2977" s="349">
        <v>32.26</v>
      </c>
      <c r="B2977" s="349">
        <v>427495.86</v>
      </c>
    </row>
    <row r="2978" spans="1:2" x14ac:dyDescent="0.2">
      <c r="A2978" s="349">
        <v>32.270000000000003</v>
      </c>
      <c r="B2978" s="349">
        <v>427687.83</v>
      </c>
    </row>
    <row r="2979" spans="1:2" x14ac:dyDescent="0.2">
      <c r="A2979" s="349">
        <v>32.28</v>
      </c>
      <c r="B2979" s="349">
        <v>427879.83</v>
      </c>
    </row>
    <row r="2980" spans="1:2" x14ac:dyDescent="0.2">
      <c r="A2980" s="349">
        <v>32.29</v>
      </c>
      <c r="B2980" s="349">
        <v>428071.86</v>
      </c>
    </row>
    <row r="2981" spans="1:2" x14ac:dyDescent="0.2">
      <c r="A2981" s="349">
        <v>32.299999999999997</v>
      </c>
      <c r="B2981" s="349">
        <v>428263.92</v>
      </c>
    </row>
    <row r="2982" spans="1:2" x14ac:dyDescent="0.2">
      <c r="A2982" s="349">
        <v>32.31</v>
      </c>
      <c r="B2982" s="349">
        <v>428456.02</v>
      </c>
    </row>
    <row r="2983" spans="1:2" x14ac:dyDescent="0.2">
      <c r="A2983" s="349">
        <v>32.32</v>
      </c>
      <c r="B2983" s="349">
        <v>428648.14</v>
      </c>
    </row>
    <row r="2984" spans="1:2" x14ac:dyDescent="0.2">
      <c r="A2984" s="349">
        <v>32.33</v>
      </c>
      <c r="B2984" s="349">
        <v>428840.3</v>
      </c>
    </row>
    <row r="2985" spans="1:2" x14ac:dyDescent="0.2">
      <c r="A2985" s="349">
        <v>32.340000000000003</v>
      </c>
      <c r="B2985" s="349">
        <v>429032.48</v>
      </c>
    </row>
    <row r="2986" spans="1:2" x14ac:dyDescent="0.2">
      <c r="A2986" s="349">
        <v>32.35</v>
      </c>
      <c r="B2986" s="349">
        <v>429224.7</v>
      </c>
    </row>
    <row r="2987" spans="1:2" x14ac:dyDescent="0.2">
      <c r="A2987" s="349">
        <v>32.36</v>
      </c>
      <c r="B2987" s="349">
        <v>429416.95</v>
      </c>
    </row>
    <row r="2988" spans="1:2" x14ac:dyDescent="0.2">
      <c r="A2988" s="349">
        <v>32.369999999999997</v>
      </c>
      <c r="B2988" s="349">
        <v>429609.23</v>
      </c>
    </row>
    <row r="2989" spans="1:2" x14ac:dyDescent="0.2">
      <c r="A2989" s="349">
        <v>32.380000000000003</v>
      </c>
      <c r="B2989" s="349">
        <v>429801.54</v>
      </c>
    </row>
    <row r="2990" spans="1:2" x14ac:dyDescent="0.2">
      <c r="A2990" s="349">
        <v>32.39</v>
      </c>
      <c r="B2990" s="349">
        <v>429993.88</v>
      </c>
    </row>
    <row r="2991" spans="1:2" x14ac:dyDescent="0.2">
      <c r="A2991" s="349">
        <v>32.4</v>
      </c>
      <c r="B2991" s="349">
        <v>430186.25</v>
      </c>
    </row>
    <row r="2992" spans="1:2" x14ac:dyDescent="0.2">
      <c r="A2992" s="349">
        <v>32.409999999999997</v>
      </c>
      <c r="B2992" s="349">
        <v>430378.65</v>
      </c>
    </row>
    <row r="2993" spans="1:2" x14ac:dyDescent="0.2">
      <c r="A2993" s="349">
        <v>32.42</v>
      </c>
      <c r="B2993" s="349">
        <v>430571.09</v>
      </c>
    </row>
    <row r="2994" spans="1:2" x14ac:dyDescent="0.2">
      <c r="A2994" s="349">
        <v>32.43</v>
      </c>
      <c r="B2994" s="349">
        <v>430763.55</v>
      </c>
    </row>
    <row r="2995" spans="1:2" x14ac:dyDescent="0.2">
      <c r="A2995" s="349">
        <v>32.44</v>
      </c>
      <c r="B2995" s="349">
        <v>430956.05</v>
      </c>
    </row>
    <row r="2996" spans="1:2" x14ac:dyDescent="0.2">
      <c r="A2996" s="349">
        <v>32.450000000000003</v>
      </c>
      <c r="B2996" s="349">
        <v>431148.57</v>
      </c>
    </row>
    <row r="2997" spans="1:2" x14ac:dyDescent="0.2">
      <c r="A2997" s="349">
        <v>32.46</v>
      </c>
      <c r="B2997" s="349">
        <v>431341.13</v>
      </c>
    </row>
    <row r="2998" spans="1:2" x14ac:dyDescent="0.2">
      <c r="A2998" s="349">
        <v>32.47</v>
      </c>
      <c r="B2998" s="349">
        <v>431533.72</v>
      </c>
    </row>
    <row r="2999" spans="1:2" x14ac:dyDescent="0.2">
      <c r="A2999" s="349">
        <v>32.479999999999997</v>
      </c>
      <c r="B2999" s="349">
        <v>431726.34</v>
      </c>
    </row>
    <row r="3000" spans="1:2" x14ac:dyDescent="0.2">
      <c r="A3000" s="349">
        <v>32.49</v>
      </c>
      <c r="B3000" s="349">
        <v>431918.99</v>
      </c>
    </row>
    <row r="3001" spans="1:2" x14ac:dyDescent="0.2">
      <c r="A3001" s="349">
        <v>32.5</v>
      </c>
      <c r="B3001" s="349">
        <v>432111.67</v>
      </c>
    </row>
    <row r="3002" spans="1:2" x14ac:dyDescent="0.2">
      <c r="A3002" s="349">
        <v>32.51</v>
      </c>
      <c r="B3002" s="349">
        <v>432304.38</v>
      </c>
    </row>
    <row r="3003" spans="1:2" x14ac:dyDescent="0.2">
      <c r="A3003" s="349">
        <v>32.520000000000003</v>
      </c>
      <c r="B3003" s="349">
        <v>432497.12</v>
      </c>
    </row>
    <row r="3004" spans="1:2" x14ac:dyDescent="0.2">
      <c r="A3004" s="349">
        <v>32.53</v>
      </c>
      <c r="B3004" s="349">
        <v>432689.9</v>
      </c>
    </row>
    <row r="3005" spans="1:2" x14ac:dyDescent="0.2">
      <c r="A3005" s="349">
        <v>32.54</v>
      </c>
      <c r="B3005" s="349">
        <v>432882.7</v>
      </c>
    </row>
    <row r="3006" spans="1:2" x14ac:dyDescent="0.2">
      <c r="A3006" s="349">
        <v>32.549999999999997</v>
      </c>
      <c r="B3006" s="349">
        <v>433075.54</v>
      </c>
    </row>
    <row r="3007" spans="1:2" x14ac:dyDescent="0.2">
      <c r="A3007" s="349">
        <v>32.56</v>
      </c>
      <c r="B3007" s="349">
        <v>433268.4</v>
      </c>
    </row>
    <row r="3008" spans="1:2" x14ac:dyDescent="0.2">
      <c r="A3008" s="349">
        <v>32.57</v>
      </c>
      <c r="B3008" s="349">
        <v>433461.3</v>
      </c>
    </row>
    <row r="3009" spans="1:2" x14ac:dyDescent="0.2">
      <c r="A3009" s="349">
        <v>32.58</v>
      </c>
      <c r="B3009" s="349">
        <v>433654.23</v>
      </c>
    </row>
    <row r="3010" spans="1:2" x14ac:dyDescent="0.2">
      <c r="A3010" s="349">
        <v>32.590000000000003</v>
      </c>
      <c r="B3010" s="349">
        <v>433847.18</v>
      </c>
    </row>
    <row r="3011" spans="1:2" x14ac:dyDescent="0.2">
      <c r="A3011" s="349">
        <v>32.6</v>
      </c>
      <c r="B3011" s="349">
        <v>434040.17</v>
      </c>
    </row>
    <row r="3012" spans="1:2" x14ac:dyDescent="0.2">
      <c r="A3012" s="349">
        <v>32.61</v>
      </c>
      <c r="B3012" s="349">
        <v>434233.19</v>
      </c>
    </row>
    <row r="3013" spans="1:2" x14ac:dyDescent="0.2">
      <c r="A3013" s="349">
        <v>32.619999999999997</v>
      </c>
      <c r="B3013" s="349">
        <v>434426.25</v>
      </c>
    </row>
    <row r="3014" spans="1:2" x14ac:dyDescent="0.2">
      <c r="A3014" s="349">
        <v>32.630000000000003</v>
      </c>
      <c r="B3014" s="349">
        <v>434619.33</v>
      </c>
    </row>
    <row r="3015" spans="1:2" x14ac:dyDescent="0.2">
      <c r="A3015" s="349">
        <v>32.64</v>
      </c>
      <c r="B3015" s="349">
        <v>434812.44</v>
      </c>
    </row>
    <row r="3016" spans="1:2" x14ac:dyDescent="0.2">
      <c r="A3016" s="349">
        <v>32.65</v>
      </c>
      <c r="B3016" s="349">
        <v>435005.58</v>
      </c>
    </row>
    <row r="3017" spans="1:2" x14ac:dyDescent="0.2">
      <c r="A3017" s="349">
        <v>32.659999999999997</v>
      </c>
      <c r="B3017" s="349">
        <v>435198.76</v>
      </c>
    </row>
    <row r="3018" spans="1:2" x14ac:dyDescent="0.2">
      <c r="A3018" s="349">
        <v>32.67</v>
      </c>
      <c r="B3018" s="349">
        <v>435391.96</v>
      </c>
    </row>
    <row r="3019" spans="1:2" x14ac:dyDescent="0.2">
      <c r="A3019" s="349">
        <v>32.68</v>
      </c>
      <c r="B3019" s="349">
        <v>435585.2</v>
      </c>
    </row>
    <row r="3020" spans="1:2" x14ac:dyDescent="0.2">
      <c r="A3020" s="349">
        <v>32.69</v>
      </c>
      <c r="B3020" s="349">
        <v>435778.47</v>
      </c>
    </row>
    <row r="3021" spans="1:2" x14ac:dyDescent="0.2">
      <c r="A3021" s="349">
        <v>32.700000000000003</v>
      </c>
      <c r="B3021" s="349">
        <v>435971.76</v>
      </c>
    </row>
    <row r="3022" spans="1:2" x14ac:dyDescent="0.2">
      <c r="A3022" s="349">
        <v>32.71</v>
      </c>
      <c r="B3022" s="349">
        <v>436165.09</v>
      </c>
    </row>
    <row r="3023" spans="1:2" x14ac:dyDescent="0.2">
      <c r="A3023" s="349">
        <v>32.72</v>
      </c>
      <c r="B3023" s="349">
        <v>436358.45</v>
      </c>
    </row>
    <row r="3024" spans="1:2" x14ac:dyDescent="0.2">
      <c r="A3024" s="349">
        <v>32.729999999999997</v>
      </c>
      <c r="B3024" s="349">
        <v>436551.84</v>
      </c>
    </row>
    <row r="3025" spans="1:2" x14ac:dyDescent="0.2">
      <c r="A3025" s="349">
        <v>32.74</v>
      </c>
      <c r="B3025" s="349">
        <v>436745.26</v>
      </c>
    </row>
    <row r="3026" spans="1:2" x14ac:dyDescent="0.2">
      <c r="A3026" s="349">
        <v>32.75</v>
      </c>
      <c r="B3026" s="349">
        <v>436938.71</v>
      </c>
    </row>
    <row r="3027" spans="1:2" x14ac:dyDescent="0.2">
      <c r="A3027" s="349">
        <v>32.76</v>
      </c>
      <c r="B3027" s="349">
        <v>437132.2</v>
      </c>
    </row>
    <row r="3028" spans="1:2" x14ac:dyDescent="0.2">
      <c r="A3028" s="349">
        <v>32.770000000000003</v>
      </c>
      <c r="B3028" s="349">
        <v>437325.71</v>
      </c>
    </row>
    <row r="3029" spans="1:2" x14ac:dyDescent="0.2">
      <c r="A3029" s="349">
        <v>32.78</v>
      </c>
      <c r="B3029" s="349">
        <v>437519.25</v>
      </c>
    </row>
    <row r="3030" spans="1:2" x14ac:dyDescent="0.2">
      <c r="A3030" s="349">
        <v>32.79</v>
      </c>
      <c r="B3030" s="349">
        <v>437712.83</v>
      </c>
    </row>
    <row r="3031" spans="1:2" x14ac:dyDescent="0.2">
      <c r="A3031" s="349">
        <v>32.799999999999997</v>
      </c>
      <c r="B3031" s="349">
        <v>437906.43</v>
      </c>
    </row>
    <row r="3032" spans="1:2" x14ac:dyDescent="0.2">
      <c r="A3032" s="349">
        <v>32.81</v>
      </c>
      <c r="B3032" s="349">
        <v>438100.07</v>
      </c>
    </row>
    <row r="3033" spans="1:2" x14ac:dyDescent="0.2">
      <c r="A3033" s="349">
        <v>32.82</v>
      </c>
      <c r="B3033" s="349">
        <v>438293.73</v>
      </c>
    </row>
    <row r="3034" spans="1:2" x14ac:dyDescent="0.2">
      <c r="A3034" s="349">
        <v>32.83</v>
      </c>
      <c r="B3034" s="349">
        <v>438487.43</v>
      </c>
    </row>
    <row r="3035" spans="1:2" x14ac:dyDescent="0.2">
      <c r="A3035" s="349">
        <v>32.840000000000003</v>
      </c>
      <c r="B3035" s="349">
        <v>438681.16</v>
      </c>
    </row>
    <row r="3036" spans="1:2" x14ac:dyDescent="0.2">
      <c r="A3036" s="349">
        <v>32.85</v>
      </c>
      <c r="B3036" s="349">
        <v>438874.92</v>
      </c>
    </row>
    <row r="3037" spans="1:2" x14ac:dyDescent="0.2">
      <c r="A3037" s="349">
        <v>32.86</v>
      </c>
      <c r="B3037" s="349">
        <v>439068.71</v>
      </c>
    </row>
    <row r="3038" spans="1:2" x14ac:dyDescent="0.2">
      <c r="A3038" s="349">
        <v>32.869999999999997</v>
      </c>
      <c r="B3038" s="349">
        <v>439262.53</v>
      </c>
    </row>
    <row r="3039" spans="1:2" x14ac:dyDescent="0.2">
      <c r="A3039" s="349">
        <v>32.880000000000003</v>
      </c>
      <c r="B3039" s="349">
        <v>439456.38</v>
      </c>
    </row>
    <row r="3040" spans="1:2" x14ac:dyDescent="0.2">
      <c r="A3040" s="349">
        <v>32.89</v>
      </c>
      <c r="B3040" s="349">
        <v>439650.26</v>
      </c>
    </row>
    <row r="3041" spans="1:2" x14ac:dyDescent="0.2">
      <c r="A3041" s="349">
        <v>32.9</v>
      </c>
      <c r="B3041" s="349">
        <v>439844.18</v>
      </c>
    </row>
    <row r="3042" spans="1:2" x14ac:dyDescent="0.2">
      <c r="A3042" s="349">
        <v>32.909999999999997</v>
      </c>
      <c r="B3042" s="349">
        <v>440038.12</v>
      </c>
    </row>
    <row r="3043" spans="1:2" x14ac:dyDescent="0.2">
      <c r="A3043" s="349">
        <v>32.92</v>
      </c>
      <c r="B3043" s="349">
        <v>440232.09</v>
      </c>
    </row>
    <row r="3044" spans="1:2" x14ac:dyDescent="0.2">
      <c r="A3044" s="349">
        <v>32.93</v>
      </c>
      <c r="B3044" s="349">
        <v>440426.1</v>
      </c>
    </row>
    <row r="3045" spans="1:2" x14ac:dyDescent="0.2">
      <c r="A3045" s="349">
        <v>32.94</v>
      </c>
      <c r="B3045" s="349">
        <v>440620.14</v>
      </c>
    </row>
    <row r="3046" spans="1:2" x14ac:dyDescent="0.2">
      <c r="A3046" s="349">
        <v>32.950000000000003</v>
      </c>
      <c r="B3046" s="349">
        <v>440814.2</v>
      </c>
    </row>
    <row r="3047" spans="1:2" x14ac:dyDescent="0.2">
      <c r="A3047" s="349">
        <v>32.96</v>
      </c>
      <c r="B3047" s="349">
        <v>441008.3</v>
      </c>
    </row>
    <row r="3048" spans="1:2" x14ac:dyDescent="0.2">
      <c r="A3048" s="349">
        <v>32.97</v>
      </c>
      <c r="B3048" s="349">
        <v>441202.43</v>
      </c>
    </row>
    <row r="3049" spans="1:2" x14ac:dyDescent="0.2">
      <c r="A3049" s="349">
        <v>32.979999999999997</v>
      </c>
      <c r="B3049" s="349">
        <v>441396.58</v>
      </c>
    </row>
    <row r="3050" spans="1:2" x14ac:dyDescent="0.2">
      <c r="A3050" s="349">
        <v>32.99</v>
      </c>
      <c r="B3050" s="349">
        <v>441590.77</v>
      </c>
    </row>
    <row r="3051" spans="1:2" x14ac:dyDescent="0.2">
      <c r="A3051" s="349">
        <v>33</v>
      </c>
      <c r="B3051" s="349">
        <v>441784.99</v>
      </c>
    </row>
    <row r="3052" spans="1:2" x14ac:dyDescent="0.2">
      <c r="A3052" s="349">
        <v>33.01</v>
      </c>
      <c r="B3052" s="349">
        <v>441979.24</v>
      </c>
    </row>
    <row r="3053" spans="1:2" x14ac:dyDescent="0.2">
      <c r="A3053" s="349">
        <v>33.020000000000003</v>
      </c>
      <c r="B3053" s="349">
        <v>442173.53</v>
      </c>
    </row>
    <row r="3054" spans="1:2" x14ac:dyDescent="0.2">
      <c r="A3054" s="349">
        <v>33.03</v>
      </c>
      <c r="B3054" s="349">
        <v>442367.84</v>
      </c>
    </row>
    <row r="3055" spans="1:2" x14ac:dyDescent="0.2">
      <c r="A3055" s="349">
        <v>33.04</v>
      </c>
      <c r="B3055" s="349">
        <v>442562.18</v>
      </c>
    </row>
    <row r="3056" spans="1:2" x14ac:dyDescent="0.2">
      <c r="A3056" s="349">
        <v>33.049999999999997</v>
      </c>
      <c r="B3056" s="349">
        <v>442756.55</v>
      </c>
    </row>
    <row r="3057" spans="1:2" x14ac:dyDescent="0.2">
      <c r="A3057" s="349">
        <v>33.06</v>
      </c>
      <c r="B3057" s="349">
        <v>442950.96</v>
      </c>
    </row>
    <row r="3058" spans="1:2" x14ac:dyDescent="0.2">
      <c r="A3058" s="349">
        <v>33.07</v>
      </c>
      <c r="B3058" s="349">
        <v>443145.39</v>
      </c>
    </row>
    <row r="3059" spans="1:2" x14ac:dyDescent="0.2">
      <c r="A3059" s="349">
        <v>33.08</v>
      </c>
      <c r="B3059" s="349">
        <v>443339.86</v>
      </c>
    </row>
    <row r="3060" spans="1:2" x14ac:dyDescent="0.2">
      <c r="A3060" s="349">
        <v>33.090000000000003</v>
      </c>
      <c r="B3060" s="349">
        <v>443534.35</v>
      </c>
    </row>
    <row r="3061" spans="1:2" x14ac:dyDescent="0.2">
      <c r="A3061" s="349">
        <v>33.1</v>
      </c>
      <c r="B3061" s="349">
        <v>443728.88</v>
      </c>
    </row>
    <row r="3062" spans="1:2" x14ac:dyDescent="0.2">
      <c r="A3062" s="349">
        <v>33.11</v>
      </c>
      <c r="B3062" s="349">
        <v>443923.44</v>
      </c>
    </row>
    <row r="3063" spans="1:2" x14ac:dyDescent="0.2">
      <c r="A3063" s="349">
        <v>33.119999999999997</v>
      </c>
      <c r="B3063" s="349">
        <v>444118.02</v>
      </c>
    </row>
    <row r="3064" spans="1:2" x14ac:dyDescent="0.2">
      <c r="A3064" s="349">
        <v>33.130000000000003</v>
      </c>
      <c r="B3064" s="349">
        <v>444312.64</v>
      </c>
    </row>
    <row r="3065" spans="1:2" x14ac:dyDescent="0.2">
      <c r="A3065" s="349">
        <v>33.14</v>
      </c>
      <c r="B3065" s="349">
        <v>444507.29</v>
      </c>
    </row>
    <row r="3066" spans="1:2" x14ac:dyDescent="0.2">
      <c r="A3066" s="349">
        <v>33.15</v>
      </c>
      <c r="B3066" s="349">
        <v>444701.97</v>
      </c>
    </row>
    <row r="3067" spans="1:2" x14ac:dyDescent="0.2">
      <c r="A3067" s="349">
        <v>33.159999999999997</v>
      </c>
      <c r="B3067" s="349">
        <v>444896.68</v>
      </c>
    </row>
    <row r="3068" spans="1:2" x14ac:dyDescent="0.2">
      <c r="A3068" s="349">
        <v>33.17</v>
      </c>
      <c r="B3068" s="349">
        <v>445091.42</v>
      </c>
    </row>
    <row r="3069" spans="1:2" x14ac:dyDescent="0.2">
      <c r="A3069" s="349">
        <v>33.18</v>
      </c>
      <c r="B3069" s="349">
        <v>445286.19</v>
      </c>
    </row>
    <row r="3070" spans="1:2" x14ac:dyDescent="0.2">
      <c r="A3070" s="349">
        <v>33.19</v>
      </c>
      <c r="B3070" s="349">
        <v>445481</v>
      </c>
    </row>
    <row r="3071" spans="1:2" x14ac:dyDescent="0.2">
      <c r="A3071" s="349">
        <v>33.200000000000003</v>
      </c>
      <c r="B3071" s="349">
        <v>445675.83</v>
      </c>
    </row>
    <row r="3072" spans="1:2" x14ac:dyDescent="0.2">
      <c r="A3072" s="349">
        <v>33.21</v>
      </c>
      <c r="B3072" s="349">
        <v>445870.69</v>
      </c>
    </row>
    <row r="3073" spans="1:2" x14ac:dyDescent="0.2">
      <c r="A3073" s="349">
        <v>33.22</v>
      </c>
      <c r="B3073" s="349">
        <v>446065.59</v>
      </c>
    </row>
    <row r="3074" spans="1:2" x14ac:dyDescent="0.2">
      <c r="A3074" s="349">
        <v>33.229999999999997</v>
      </c>
      <c r="B3074" s="349">
        <v>446260.51</v>
      </c>
    </row>
    <row r="3075" spans="1:2" x14ac:dyDescent="0.2">
      <c r="A3075" s="349">
        <v>33.24</v>
      </c>
      <c r="B3075" s="349">
        <v>446455.47</v>
      </c>
    </row>
    <row r="3076" spans="1:2" x14ac:dyDescent="0.2">
      <c r="A3076" s="349">
        <v>33.25</v>
      </c>
      <c r="B3076" s="349">
        <v>446650.45</v>
      </c>
    </row>
    <row r="3077" spans="1:2" x14ac:dyDescent="0.2">
      <c r="A3077" s="349">
        <v>33.26</v>
      </c>
      <c r="B3077" s="349">
        <v>446845.47</v>
      </c>
    </row>
    <row r="3078" spans="1:2" x14ac:dyDescent="0.2">
      <c r="A3078" s="349">
        <v>33.270000000000003</v>
      </c>
      <c r="B3078" s="349">
        <v>447040.52</v>
      </c>
    </row>
    <row r="3079" spans="1:2" x14ac:dyDescent="0.2">
      <c r="A3079" s="349">
        <v>33.28</v>
      </c>
      <c r="B3079" s="349">
        <v>447235.59</v>
      </c>
    </row>
    <row r="3080" spans="1:2" x14ac:dyDescent="0.2">
      <c r="A3080" s="349">
        <v>33.29</v>
      </c>
      <c r="B3080" s="349">
        <v>447430.7</v>
      </c>
    </row>
    <row r="3081" spans="1:2" x14ac:dyDescent="0.2">
      <c r="A3081" s="349">
        <v>33.299999999999997</v>
      </c>
      <c r="B3081" s="349">
        <v>447625.84</v>
      </c>
    </row>
    <row r="3082" spans="1:2" x14ac:dyDescent="0.2">
      <c r="A3082" s="349">
        <v>33.31</v>
      </c>
      <c r="B3082" s="349">
        <v>447821.01</v>
      </c>
    </row>
    <row r="3083" spans="1:2" x14ac:dyDescent="0.2">
      <c r="A3083" s="349">
        <v>33.32</v>
      </c>
      <c r="B3083" s="349">
        <v>448016.21</v>
      </c>
    </row>
    <row r="3084" spans="1:2" x14ac:dyDescent="0.2">
      <c r="A3084" s="349">
        <v>33.33</v>
      </c>
      <c r="B3084" s="349">
        <v>448211.44</v>
      </c>
    </row>
    <row r="3085" spans="1:2" x14ac:dyDescent="0.2">
      <c r="A3085" s="349">
        <v>33.340000000000003</v>
      </c>
      <c r="B3085" s="349">
        <v>448406.7</v>
      </c>
    </row>
    <row r="3086" spans="1:2" x14ac:dyDescent="0.2">
      <c r="A3086" s="349">
        <v>33.35</v>
      </c>
      <c r="B3086" s="349">
        <v>448601.99</v>
      </c>
    </row>
    <row r="3087" spans="1:2" x14ac:dyDescent="0.2">
      <c r="A3087" s="349">
        <v>33.36</v>
      </c>
      <c r="B3087" s="349">
        <v>448797.31</v>
      </c>
    </row>
    <row r="3088" spans="1:2" x14ac:dyDescent="0.2">
      <c r="A3088" s="349">
        <v>33.369999999999997</v>
      </c>
      <c r="B3088" s="349">
        <v>448992.67</v>
      </c>
    </row>
    <row r="3089" spans="1:2" x14ac:dyDescent="0.2">
      <c r="A3089" s="349">
        <v>33.380000000000003</v>
      </c>
      <c r="B3089" s="349">
        <v>449188.05</v>
      </c>
    </row>
    <row r="3090" spans="1:2" x14ac:dyDescent="0.2">
      <c r="A3090" s="349">
        <v>33.39</v>
      </c>
      <c r="B3090" s="349">
        <v>449383.46</v>
      </c>
    </row>
    <row r="3091" spans="1:2" x14ac:dyDescent="0.2">
      <c r="A3091" s="349">
        <v>33.4</v>
      </c>
      <c r="B3091" s="349">
        <v>449578.91</v>
      </c>
    </row>
    <row r="3092" spans="1:2" x14ac:dyDescent="0.2">
      <c r="A3092" s="349">
        <v>33.409999999999997</v>
      </c>
      <c r="B3092" s="349">
        <v>449774.38</v>
      </c>
    </row>
    <row r="3093" spans="1:2" x14ac:dyDescent="0.2">
      <c r="A3093" s="349">
        <v>33.42</v>
      </c>
      <c r="B3093" s="349">
        <v>449969.89</v>
      </c>
    </row>
    <row r="3094" spans="1:2" x14ac:dyDescent="0.2">
      <c r="A3094" s="349">
        <v>33.43</v>
      </c>
      <c r="B3094" s="349">
        <v>450165.42</v>
      </c>
    </row>
    <row r="3095" spans="1:2" x14ac:dyDescent="0.2">
      <c r="A3095" s="349">
        <v>33.44</v>
      </c>
      <c r="B3095" s="349">
        <v>450360.99</v>
      </c>
    </row>
    <row r="3096" spans="1:2" x14ac:dyDescent="0.2">
      <c r="A3096" s="349">
        <v>33.450000000000003</v>
      </c>
      <c r="B3096" s="349">
        <v>450556.59</v>
      </c>
    </row>
    <row r="3097" spans="1:2" x14ac:dyDescent="0.2">
      <c r="A3097" s="349">
        <v>33.46</v>
      </c>
      <c r="B3097" s="349">
        <v>450752.21</v>
      </c>
    </row>
    <row r="3098" spans="1:2" x14ac:dyDescent="0.2">
      <c r="A3098" s="349">
        <v>33.47</v>
      </c>
      <c r="B3098" s="349">
        <v>450947.87</v>
      </c>
    </row>
    <row r="3099" spans="1:2" x14ac:dyDescent="0.2">
      <c r="A3099" s="349">
        <v>33.479999999999997</v>
      </c>
      <c r="B3099" s="349">
        <v>451143.56</v>
      </c>
    </row>
    <row r="3100" spans="1:2" x14ac:dyDescent="0.2">
      <c r="A3100" s="349">
        <v>33.49</v>
      </c>
      <c r="B3100" s="349">
        <v>451339.28</v>
      </c>
    </row>
    <row r="3101" spans="1:2" x14ac:dyDescent="0.2">
      <c r="A3101" s="349">
        <v>33.5</v>
      </c>
      <c r="B3101" s="349">
        <v>451535.03</v>
      </c>
    </row>
    <row r="3102" spans="1:2" x14ac:dyDescent="0.2">
      <c r="A3102" s="349">
        <v>33.51</v>
      </c>
      <c r="B3102" s="349">
        <v>451730.81</v>
      </c>
    </row>
    <row r="3103" spans="1:2" x14ac:dyDescent="0.2">
      <c r="A3103" s="349">
        <v>33.520000000000003</v>
      </c>
      <c r="B3103" s="349">
        <v>451926.62</v>
      </c>
    </row>
    <row r="3104" spans="1:2" x14ac:dyDescent="0.2">
      <c r="A3104" s="349">
        <v>33.53</v>
      </c>
      <c r="B3104" s="349">
        <v>452122.46</v>
      </c>
    </row>
    <row r="3105" spans="1:2" x14ac:dyDescent="0.2">
      <c r="A3105" s="349">
        <v>33.54</v>
      </c>
      <c r="B3105" s="349">
        <v>452318.33</v>
      </c>
    </row>
    <row r="3106" spans="1:2" x14ac:dyDescent="0.2">
      <c r="A3106" s="349">
        <v>33.549999999999997</v>
      </c>
      <c r="B3106" s="349">
        <v>452514.23</v>
      </c>
    </row>
    <row r="3107" spans="1:2" x14ac:dyDescent="0.2">
      <c r="A3107" s="349">
        <v>33.56</v>
      </c>
      <c r="B3107" s="349">
        <v>452710.16</v>
      </c>
    </row>
    <row r="3108" spans="1:2" x14ac:dyDescent="0.2">
      <c r="A3108" s="349">
        <v>33.57</v>
      </c>
      <c r="B3108" s="349">
        <v>452906.13</v>
      </c>
    </row>
    <row r="3109" spans="1:2" x14ac:dyDescent="0.2">
      <c r="A3109" s="349">
        <v>33.58</v>
      </c>
      <c r="B3109" s="349">
        <v>453102.12</v>
      </c>
    </row>
    <row r="3110" spans="1:2" x14ac:dyDescent="0.2">
      <c r="A3110" s="349">
        <v>33.590000000000003</v>
      </c>
      <c r="B3110" s="349">
        <v>453298.14</v>
      </c>
    </row>
    <row r="3111" spans="1:2" x14ac:dyDescent="0.2">
      <c r="A3111" s="349">
        <v>33.6</v>
      </c>
      <c r="B3111" s="349">
        <v>453494.2</v>
      </c>
    </row>
    <row r="3112" spans="1:2" x14ac:dyDescent="0.2">
      <c r="A3112" s="349">
        <v>33.61</v>
      </c>
      <c r="B3112" s="349">
        <v>453690.28</v>
      </c>
    </row>
    <row r="3113" spans="1:2" x14ac:dyDescent="0.2">
      <c r="A3113" s="349">
        <v>33.619999999999997</v>
      </c>
      <c r="B3113" s="349">
        <v>453886.4</v>
      </c>
    </row>
    <row r="3114" spans="1:2" x14ac:dyDescent="0.2">
      <c r="A3114" s="349">
        <v>33.630000000000003</v>
      </c>
      <c r="B3114" s="349">
        <v>454082.54</v>
      </c>
    </row>
    <row r="3115" spans="1:2" x14ac:dyDescent="0.2">
      <c r="A3115" s="349">
        <v>33.64</v>
      </c>
      <c r="B3115" s="349">
        <v>454278.72</v>
      </c>
    </row>
    <row r="3116" spans="1:2" x14ac:dyDescent="0.2">
      <c r="A3116" s="349">
        <v>33.65</v>
      </c>
      <c r="B3116" s="349">
        <v>454474.93</v>
      </c>
    </row>
    <row r="3117" spans="1:2" x14ac:dyDescent="0.2">
      <c r="A3117" s="349">
        <v>33.659999999999997</v>
      </c>
      <c r="B3117" s="349">
        <v>454671.16</v>
      </c>
    </row>
    <row r="3118" spans="1:2" x14ac:dyDescent="0.2">
      <c r="A3118" s="349">
        <v>33.67</v>
      </c>
      <c r="B3118" s="349">
        <v>454867.43</v>
      </c>
    </row>
    <row r="3119" spans="1:2" x14ac:dyDescent="0.2">
      <c r="A3119" s="349">
        <v>33.68</v>
      </c>
      <c r="B3119" s="349">
        <v>455063.73</v>
      </c>
    </row>
    <row r="3120" spans="1:2" x14ac:dyDescent="0.2">
      <c r="A3120" s="349">
        <v>33.69</v>
      </c>
      <c r="B3120" s="349">
        <v>455260.06</v>
      </c>
    </row>
    <row r="3121" spans="1:2" x14ac:dyDescent="0.2">
      <c r="A3121" s="349">
        <v>33.700000000000003</v>
      </c>
      <c r="B3121" s="349">
        <v>455456.41</v>
      </c>
    </row>
    <row r="3122" spans="1:2" x14ac:dyDescent="0.2">
      <c r="A3122" s="349">
        <v>33.71</v>
      </c>
      <c r="B3122" s="349">
        <v>455652.8</v>
      </c>
    </row>
    <row r="3123" spans="1:2" x14ac:dyDescent="0.2">
      <c r="A3123" s="349">
        <v>33.72</v>
      </c>
      <c r="B3123" s="349">
        <v>455849.22</v>
      </c>
    </row>
    <row r="3124" spans="1:2" x14ac:dyDescent="0.2">
      <c r="A3124" s="349">
        <v>33.729999999999997</v>
      </c>
      <c r="B3124" s="349">
        <v>456045.67</v>
      </c>
    </row>
    <row r="3125" spans="1:2" x14ac:dyDescent="0.2">
      <c r="A3125" s="349">
        <v>33.74</v>
      </c>
      <c r="B3125" s="349">
        <v>456242.15</v>
      </c>
    </row>
    <row r="3126" spans="1:2" x14ac:dyDescent="0.2">
      <c r="A3126" s="349">
        <v>33.75</v>
      </c>
      <c r="B3126" s="349">
        <v>456438.66</v>
      </c>
    </row>
    <row r="3127" spans="1:2" x14ac:dyDescent="0.2">
      <c r="A3127" s="349">
        <v>33.76</v>
      </c>
      <c r="B3127" s="349">
        <v>456635.21</v>
      </c>
    </row>
    <row r="3128" spans="1:2" x14ac:dyDescent="0.2">
      <c r="A3128" s="349">
        <v>33.770000000000003</v>
      </c>
      <c r="B3128" s="349">
        <v>456831.78</v>
      </c>
    </row>
    <row r="3129" spans="1:2" x14ac:dyDescent="0.2">
      <c r="A3129" s="349">
        <v>33.78</v>
      </c>
      <c r="B3129" s="349">
        <v>457028.38</v>
      </c>
    </row>
    <row r="3130" spans="1:2" x14ac:dyDescent="0.2">
      <c r="A3130" s="349">
        <v>33.79</v>
      </c>
      <c r="B3130" s="349">
        <v>457225.01</v>
      </c>
    </row>
    <row r="3131" spans="1:2" x14ac:dyDescent="0.2">
      <c r="A3131" s="349">
        <v>33.799999999999997</v>
      </c>
      <c r="B3131" s="349">
        <v>457421.67</v>
      </c>
    </row>
    <row r="3132" spans="1:2" x14ac:dyDescent="0.2">
      <c r="A3132" s="349">
        <v>33.81</v>
      </c>
      <c r="B3132" s="349">
        <v>457618.37</v>
      </c>
    </row>
    <row r="3133" spans="1:2" x14ac:dyDescent="0.2">
      <c r="A3133" s="349">
        <v>33.82</v>
      </c>
      <c r="B3133" s="349">
        <v>457815.09</v>
      </c>
    </row>
    <row r="3134" spans="1:2" x14ac:dyDescent="0.2">
      <c r="A3134" s="349">
        <v>33.83</v>
      </c>
      <c r="B3134" s="349">
        <v>458011.84</v>
      </c>
    </row>
    <row r="3135" spans="1:2" x14ac:dyDescent="0.2">
      <c r="A3135" s="349">
        <v>33.840000000000003</v>
      </c>
      <c r="B3135" s="349">
        <v>458208.63</v>
      </c>
    </row>
    <row r="3136" spans="1:2" x14ac:dyDescent="0.2">
      <c r="A3136" s="349">
        <v>33.85</v>
      </c>
      <c r="B3136" s="349">
        <v>458405.44</v>
      </c>
    </row>
    <row r="3137" spans="1:2" x14ac:dyDescent="0.2">
      <c r="A3137" s="349">
        <v>33.86</v>
      </c>
      <c r="B3137" s="349">
        <v>458602.29</v>
      </c>
    </row>
    <row r="3138" spans="1:2" x14ac:dyDescent="0.2">
      <c r="A3138" s="349">
        <v>33.869999999999997</v>
      </c>
      <c r="B3138" s="349">
        <v>458799.16</v>
      </c>
    </row>
    <row r="3139" spans="1:2" x14ac:dyDescent="0.2">
      <c r="A3139" s="349">
        <v>33.880000000000003</v>
      </c>
      <c r="B3139" s="349">
        <v>458996.07</v>
      </c>
    </row>
    <row r="3140" spans="1:2" x14ac:dyDescent="0.2">
      <c r="A3140" s="349">
        <v>33.89</v>
      </c>
      <c r="B3140" s="349">
        <v>459193</v>
      </c>
    </row>
    <row r="3141" spans="1:2" x14ac:dyDescent="0.2">
      <c r="A3141" s="349">
        <v>33.9</v>
      </c>
      <c r="B3141" s="349">
        <v>459389.97</v>
      </c>
    </row>
    <row r="3142" spans="1:2" x14ac:dyDescent="0.2">
      <c r="A3142" s="349">
        <v>33.909999999999997</v>
      </c>
      <c r="B3142" s="349">
        <v>459586.97</v>
      </c>
    </row>
    <row r="3143" spans="1:2" x14ac:dyDescent="0.2">
      <c r="A3143" s="349">
        <v>33.92</v>
      </c>
      <c r="B3143" s="349">
        <v>459783.99</v>
      </c>
    </row>
    <row r="3144" spans="1:2" x14ac:dyDescent="0.2">
      <c r="A3144" s="349">
        <v>33.93</v>
      </c>
      <c r="B3144" s="349">
        <v>459981.05</v>
      </c>
    </row>
    <row r="3145" spans="1:2" x14ac:dyDescent="0.2">
      <c r="A3145" s="349">
        <v>33.94</v>
      </c>
      <c r="B3145" s="349">
        <v>460178.14</v>
      </c>
    </row>
    <row r="3146" spans="1:2" x14ac:dyDescent="0.2">
      <c r="A3146" s="349">
        <v>33.950000000000003</v>
      </c>
      <c r="B3146" s="349">
        <v>460375.26</v>
      </c>
    </row>
    <row r="3147" spans="1:2" x14ac:dyDescent="0.2">
      <c r="A3147" s="349">
        <v>33.96</v>
      </c>
      <c r="B3147" s="349">
        <v>460572.41</v>
      </c>
    </row>
    <row r="3148" spans="1:2" x14ac:dyDescent="0.2">
      <c r="A3148" s="349">
        <v>33.97</v>
      </c>
      <c r="B3148" s="349">
        <v>460769.58</v>
      </c>
    </row>
    <row r="3149" spans="1:2" x14ac:dyDescent="0.2">
      <c r="A3149" s="349">
        <v>33.979999999999997</v>
      </c>
      <c r="B3149" s="349">
        <v>460966.79</v>
      </c>
    </row>
    <row r="3150" spans="1:2" x14ac:dyDescent="0.2">
      <c r="A3150" s="349">
        <v>33.99</v>
      </c>
      <c r="B3150" s="349">
        <v>461164.03</v>
      </c>
    </row>
    <row r="3151" spans="1:2" x14ac:dyDescent="0.2">
      <c r="A3151" s="349">
        <v>34</v>
      </c>
      <c r="B3151" s="349">
        <v>461361.3</v>
      </c>
    </row>
    <row r="3152" spans="1:2" x14ac:dyDescent="0.2">
      <c r="A3152" s="349">
        <v>34.01</v>
      </c>
      <c r="B3152" s="349">
        <v>461558.6</v>
      </c>
    </row>
    <row r="3153" spans="1:2" x14ac:dyDescent="0.2">
      <c r="A3153" s="349">
        <v>34.020000000000003</v>
      </c>
      <c r="B3153" s="349">
        <v>461755.93</v>
      </c>
    </row>
    <row r="3154" spans="1:2" x14ac:dyDescent="0.2">
      <c r="A3154" s="349">
        <v>34.03</v>
      </c>
      <c r="B3154" s="349">
        <v>461953.29</v>
      </c>
    </row>
    <row r="3155" spans="1:2" x14ac:dyDescent="0.2">
      <c r="A3155" s="349">
        <v>34.04</v>
      </c>
      <c r="B3155" s="349">
        <v>462150.68</v>
      </c>
    </row>
    <row r="3156" spans="1:2" x14ac:dyDescent="0.2">
      <c r="A3156" s="349">
        <v>34.049999999999997</v>
      </c>
      <c r="B3156" s="349">
        <v>462348.1</v>
      </c>
    </row>
    <row r="3157" spans="1:2" x14ac:dyDescent="0.2">
      <c r="A3157" s="349">
        <v>34.06</v>
      </c>
      <c r="B3157" s="349">
        <v>462545.56</v>
      </c>
    </row>
    <row r="3158" spans="1:2" x14ac:dyDescent="0.2">
      <c r="A3158" s="349">
        <v>34.07</v>
      </c>
      <c r="B3158" s="349">
        <v>462743.03999999998</v>
      </c>
    </row>
    <row r="3159" spans="1:2" x14ac:dyDescent="0.2">
      <c r="A3159" s="349">
        <v>34.08</v>
      </c>
      <c r="B3159" s="349">
        <v>462940.55</v>
      </c>
    </row>
    <row r="3160" spans="1:2" x14ac:dyDescent="0.2">
      <c r="A3160" s="349">
        <v>34.090000000000003</v>
      </c>
      <c r="B3160" s="349">
        <v>463138.09</v>
      </c>
    </row>
    <row r="3161" spans="1:2" x14ac:dyDescent="0.2">
      <c r="A3161" s="349">
        <v>34.1</v>
      </c>
      <c r="B3161" s="349">
        <v>463335.66</v>
      </c>
    </row>
    <row r="3162" spans="1:2" x14ac:dyDescent="0.2">
      <c r="A3162" s="349">
        <v>34.11</v>
      </c>
      <c r="B3162" s="349">
        <v>463533.27</v>
      </c>
    </row>
    <row r="3163" spans="1:2" x14ac:dyDescent="0.2">
      <c r="A3163" s="349">
        <v>34.119999999999997</v>
      </c>
      <c r="B3163" s="349">
        <v>463730.9</v>
      </c>
    </row>
    <row r="3164" spans="1:2" x14ac:dyDescent="0.2">
      <c r="A3164" s="349">
        <v>34.130000000000003</v>
      </c>
      <c r="B3164" s="349">
        <v>463928.56</v>
      </c>
    </row>
    <row r="3165" spans="1:2" x14ac:dyDescent="0.2">
      <c r="A3165" s="349">
        <v>34.14</v>
      </c>
      <c r="B3165" s="349">
        <v>464126.26</v>
      </c>
    </row>
    <row r="3166" spans="1:2" x14ac:dyDescent="0.2">
      <c r="A3166" s="349">
        <v>34.15</v>
      </c>
      <c r="B3166" s="349">
        <v>464323.98</v>
      </c>
    </row>
    <row r="3167" spans="1:2" x14ac:dyDescent="0.2">
      <c r="A3167" s="349">
        <v>34.159999999999997</v>
      </c>
      <c r="B3167" s="349">
        <v>464521.74</v>
      </c>
    </row>
    <row r="3168" spans="1:2" x14ac:dyDescent="0.2">
      <c r="A3168" s="349">
        <v>34.17</v>
      </c>
      <c r="B3168" s="349">
        <v>464719.52</v>
      </c>
    </row>
    <row r="3169" spans="1:2" x14ac:dyDescent="0.2">
      <c r="A3169" s="349">
        <v>34.18</v>
      </c>
      <c r="B3169" s="349">
        <v>464917.33</v>
      </c>
    </row>
    <row r="3170" spans="1:2" x14ac:dyDescent="0.2">
      <c r="A3170" s="349">
        <v>34.19</v>
      </c>
      <c r="B3170" s="349">
        <v>465115.18</v>
      </c>
    </row>
    <row r="3171" spans="1:2" x14ac:dyDescent="0.2">
      <c r="A3171" s="349">
        <v>34.200000000000003</v>
      </c>
      <c r="B3171" s="349">
        <v>465313.05</v>
      </c>
    </row>
    <row r="3172" spans="1:2" x14ac:dyDescent="0.2">
      <c r="A3172" s="349">
        <v>34.21</v>
      </c>
      <c r="B3172" s="349">
        <v>465510.96</v>
      </c>
    </row>
    <row r="3173" spans="1:2" x14ac:dyDescent="0.2">
      <c r="A3173" s="349">
        <v>34.22</v>
      </c>
      <c r="B3173" s="349">
        <v>465708.9</v>
      </c>
    </row>
    <row r="3174" spans="1:2" x14ac:dyDescent="0.2">
      <c r="A3174" s="349">
        <v>34.229999999999997</v>
      </c>
      <c r="B3174" s="349">
        <v>465906.86</v>
      </c>
    </row>
    <row r="3175" spans="1:2" x14ac:dyDescent="0.2">
      <c r="A3175" s="349">
        <v>34.24</v>
      </c>
      <c r="B3175" s="349">
        <v>466104.86</v>
      </c>
    </row>
    <row r="3176" spans="1:2" x14ac:dyDescent="0.2">
      <c r="A3176" s="349">
        <v>34.25</v>
      </c>
      <c r="B3176" s="349">
        <v>466302.88</v>
      </c>
    </row>
    <row r="3177" spans="1:2" x14ac:dyDescent="0.2">
      <c r="A3177" s="349">
        <v>34.26</v>
      </c>
      <c r="B3177" s="349">
        <v>466500.94</v>
      </c>
    </row>
    <row r="3178" spans="1:2" x14ac:dyDescent="0.2">
      <c r="A3178" s="349">
        <v>34.270000000000003</v>
      </c>
      <c r="B3178" s="349">
        <v>466699.03</v>
      </c>
    </row>
    <row r="3179" spans="1:2" x14ac:dyDescent="0.2">
      <c r="A3179" s="349">
        <v>34.28</v>
      </c>
      <c r="B3179" s="349">
        <v>466897.14</v>
      </c>
    </row>
    <row r="3180" spans="1:2" x14ac:dyDescent="0.2">
      <c r="A3180" s="349">
        <v>34.29</v>
      </c>
      <c r="B3180" s="349">
        <v>467095.29</v>
      </c>
    </row>
    <row r="3181" spans="1:2" x14ac:dyDescent="0.2">
      <c r="A3181" s="349">
        <v>34.299999999999997</v>
      </c>
      <c r="B3181" s="349">
        <v>467293.47</v>
      </c>
    </row>
    <row r="3182" spans="1:2" x14ac:dyDescent="0.2">
      <c r="A3182" s="349">
        <v>34.31</v>
      </c>
      <c r="B3182" s="349">
        <v>467491.68</v>
      </c>
    </row>
    <row r="3183" spans="1:2" x14ac:dyDescent="0.2">
      <c r="A3183" s="349">
        <v>34.32</v>
      </c>
      <c r="B3183" s="349">
        <v>467689.91</v>
      </c>
    </row>
    <row r="3184" spans="1:2" x14ac:dyDescent="0.2">
      <c r="A3184" s="349">
        <v>34.33</v>
      </c>
      <c r="B3184" s="349">
        <v>467888.18</v>
      </c>
    </row>
    <row r="3185" spans="1:2" x14ac:dyDescent="0.2">
      <c r="A3185" s="349">
        <v>34.340000000000003</v>
      </c>
      <c r="B3185" s="349">
        <v>468086.48</v>
      </c>
    </row>
    <row r="3186" spans="1:2" x14ac:dyDescent="0.2">
      <c r="A3186" s="349">
        <v>34.35</v>
      </c>
      <c r="B3186" s="349">
        <v>468284.81</v>
      </c>
    </row>
    <row r="3187" spans="1:2" x14ac:dyDescent="0.2">
      <c r="A3187" s="349">
        <v>34.36</v>
      </c>
      <c r="B3187" s="349">
        <v>468483.17</v>
      </c>
    </row>
    <row r="3188" spans="1:2" x14ac:dyDescent="0.2">
      <c r="A3188" s="349">
        <v>34.369999999999997</v>
      </c>
      <c r="B3188" s="349">
        <v>468681.56</v>
      </c>
    </row>
    <row r="3189" spans="1:2" x14ac:dyDescent="0.2">
      <c r="A3189" s="349">
        <v>34.380000000000003</v>
      </c>
      <c r="B3189" s="349">
        <v>468879.97</v>
      </c>
    </row>
    <row r="3190" spans="1:2" x14ac:dyDescent="0.2">
      <c r="A3190" s="349">
        <v>34.39</v>
      </c>
      <c r="B3190" s="349">
        <v>469078.42</v>
      </c>
    </row>
    <row r="3191" spans="1:2" x14ac:dyDescent="0.2">
      <c r="A3191" s="349">
        <v>34.4</v>
      </c>
      <c r="B3191" s="349">
        <v>469276.9</v>
      </c>
    </row>
    <row r="3192" spans="1:2" x14ac:dyDescent="0.2">
      <c r="A3192" s="349">
        <v>34.409999999999997</v>
      </c>
      <c r="B3192" s="349">
        <v>469475.41</v>
      </c>
    </row>
    <row r="3193" spans="1:2" x14ac:dyDescent="0.2">
      <c r="A3193" s="349">
        <v>34.42</v>
      </c>
      <c r="B3193" s="349">
        <v>469673.95</v>
      </c>
    </row>
    <row r="3194" spans="1:2" x14ac:dyDescent="0.2">
      <c r="A3194" s="349">
        <v>34.43</v>
      </c>
      <c r="B3194" s="349">
        <v>469872.52</v>
      </c>
    </row>
    <row r="3195" spans="1:2" x14ac:dyDescent="0.2">
      <c r="A3195" s="349">
        <v>34.44</v>
      </c>
      <c r="B3195" s="349">
        <v>470071.12</v>
      </c>
    </row>
    <row r="3196" spans="1:2" x14ac:dyDescent="0.2">
      <c r="A3196" s="349">
        <v>34.450000000000003</v>
      </c>
      <c r="B3196" s="349">
        <v>470269.75</v>
      </c>
    </row>
    <row r="3197" spans="1:2" x14ac:dyDescent="0.2">
      <c r="A3197" s="349">
        <v>34.46</v>
      </c>
      <c r="B3197" s="349">
        <v>470468.41</v>
      </c>
    </row>
    <row r="3198" spans="1:2" x14ac:dyDescent="0.2">
      <c r="A3198" s="349">
        <v>34.47</v>
      </c>
      <c r="B3198" s="349">
        <v>470667.1</v>
      </c>
    </row>
    <row r="3199" spans="1:2" x14ac:dyDescent="0.2">
      <c r="A3199" s="349">
        <v>34.479999999999997</v>
      </c>
      <c r="B3199" s="349">
        <v>470865.82</v>
      </c>
    </row>
    <row r="3200" spans="1:2" x14ac:dyDescent="0.2">
      <c r="A3200" s="349">
        <v>34.49</v>
      </c>
      <c r="B3200" s="349">
        <v>471064.57</v>
      </c>
    </row>
    <row r="3201" spans="1:2" x14ac:dyDescent="0.2">
      <c r="A3201" s="349">
        <v>34.5</v>
      </c>
      <c r="B3201" s="349">
        <v>471263.35</v>
      </c>
    </row>
    <row r="3202" spans="1:2" x14ac:dyDescent="0.2">
      <c r="A3202" s="349">
        <v>34.51</v>
      </c>
      <c r="B3202" s="349">
        <v>471462.17</v>
      </c>
    </row>
    <row r="3203" spans="1:2" x14ac:dyDescent="0.2">
      <c r="A3203" s="349">
        <v>34.520000000000003</v>
      </c>
      <c r="B3203" s="349">
        <v>471661.01</v>
      </c>
    </row>
    <row r="3204" spans="1:2" x14ac:dyDescent="0.2">
      <c r="A3204" s="349">
        <v>34.53</v>
      </c>
      <c r="B3204" s="349">
        <v>471859.88</v>
      </c>
    </row>
    <row r="3205" spans="1:2" x14ac:dyDescent="0.2">
      <c r="A3205" s="349">
        <v>34.54</v>
      </c>
      <c r="B3205" s="349">
        <v>472058.78</v>
      </c>
    </row>
    <row r="3206" spans="1:2" x14ac:dyDescent="0.2">
      <c r="A3206" s="349">
        <v>34.549999999999997</v>
      </c>
      <c r="B3206" s="349">
        <v>472257.71</v>
      </c>
    </row>
    <row r="3207" spans="1:2" x14ac:dyDescent="0.2">
      <c r="A3207" s="349">
        <v>34.56</v>
      </c>
      <c r="B3207" s="349">
        <v>472456.67</v>
      </c>
    </row>
    <row r="3208" spans="1:2" x14ac:dyDescent="0.2">
      <c r="A3208" s="349">
        <v>34.57</v>
      </c>
      <c r="B3208" s="349">
        <v>472655.66</v>
      </c>
    </row>
    <row r="3209" spans="1:2" x14ac:dyDescent="0.2">
      <c r="A3209" s="349">
        <v>34.58</v>
      </c>
      <c r="B3209" s="349">
        <v>472854.68</v>
      </c>
    </row>
    <row r="3210" spans="1:2" x14ac:dyDescent="0.2">
      <c r="A3210" s="349">
        <v>34.590000000000003</v>
      </c>
      <c r="B3210" s="349">
        <v>473053.74</v>
      </c>
    </row>
    <row r="3211" spans="1:2" x14ac:dyDescent="0.2">
      <c r="A3211" s="349">
        <v>34.6</v>
      </c>
      <c r="B3211" s="349">
        <v>473252.82</v>
      </c>
    </row>
    <row r="3212" spans="1:2" x14ac:dyDescent="0.2">
      <c r="A3212" s="349">
        <v>34.61</v>
      </c>
      <c r="B3212" s="349">
        <v>473451.93</v>
      </c>
    </row>
    <row r="3213" spans="1:2" x14ac:dyDescent="0.2">
      <c r="A3213" s="349">
        <v>34.619999999999997</v>
      </c>
      <c r="B3213" s="349">
        <v>473651.07</v>
      </c>
    </row>
    <row r="3214" spans="1:2" x14ac:dyDescent="0.2">
      <c r="A3214" s="349">
        <v>34.630000000000003</v>
      </c>
      <c r="B3214" s="349">
        <v>473850.24</v>
      </c>
    </row>
    <row r="3215" spans="1:2" x14ac:dyDescent="0.2">
      <c r="A3215" s="349">
        <v>34.64</v>
      </c>
      <c r="B3215" s="349">
        <v>474049.45</v>
      </c>
    </row>
    <row r="3216" spans="1:2" x14ac:dyDescent="0.2">
      <c r="A3216" s="349">
        <v>34.65</v>
      </c>
      <c r="B3216" s="349">
        <v>474248.68</v>
      </c>
    </row>
    <row r="3217" spans="1:2" x14ac:dyDescent="0.2">
      <c r="A3217" s="349">
        <v>34.659999999999997</v>
      </c>
      <c r="B3217" s="349">
        <v>474447.94</v>
      </c>
    </row>
    <row r="3218" spans="1:2" x14ac:dyDescent="0.2">
      <c r="A3218" s="349">
        <v>34.67</v>
      </c>
      <c r="B3218" s="349">
        <v>474647.23</v>
      </c>
    </row>
    <row r="3219" spans="1:2" x14ac:dyDescent="0.2">
      <c r="A3219" s="349">
        <v>34.68</v>
      </c>
      <c r="B3219" s="349">
        <v>474846.56</v>
      </c>
    </row>
    <row r="3220" spans="1:2" x14ac:dyDescent="0.2">
      <c r="A3220" s="349">
        <v>34.69</v>
      </c>
      <c r="B3220" s="349">
        <v>475045.91</v>
      </c>
    </row>
    <row r="3221" spans="1:2" x14ac:dyDescent="0.2">
      <c r="A3221" s="349">
        <v>34.700000000000003</v>
      </c>
      <c r="B3221" s="349">
        <v>475245.29</v>
      </c>
    </row>
    <row r="3222" spans="1:2" x14ac:dyDescent="0.2">
      <c r="A3222" s="349">
        <v>34.71</v>
      </c>
      <c r="B3222" s="349">
        <v>475444.7</v>
      </c>
    </row>
    <row r="3223" spans="1:2" x14ac:dyDescent="0.2">
      <c r="A3223" s="349">
        <v>34.72</v>
      </c>
      <c r="B3223" s="349">
        <v>475644.15</v>
      </c>
    </row>
    <row r="3224" spans="1:2" x14ac:dyDescent="0.2">
      <c r="A3224" s="349">
        <v>34.729999999999997</v>
      </c>
      <c r="B3224" s="349">
        <v>475843.62</v>
      </c>
    </row>
    <row r="3225" spans="1:2" x14ac:dyDescent="0.2">
      <c r="A3225" s="349">
        <v>34.74</v>
      </c>
      <c r="B3225" s="349">
        <v>476043.12</v>
      </c>
    </row>
    <row r="3226" spans="1:2" x14ac:dyDescent="0.2">
      <c r="A3226" s="349">
        <v>34.75</v>
      </c>
      <c r="B3226" s="349">
        <v>476242.66</v>
      </c>
    </row>
    <row r="3227" spans="1:2" x14ac:dyDescent="0.2">
      <c r="A3227" s="349">
        <v>34.76</v>
      </c>
      <c r="B3227" s="349">
        <v>476442.22</v>
      </c>
    </row>
    <row r="3228" spans="1:2" x14ac:dyDescent="0.2">
      <c r="A3228" s="349">
        <v>34.770000000000003</v>
      </c>
      <c r="B3228" s="349">
        <v>476641.81</v>
      </c>
    </row>
    <row r="3229" spans="1:2" x14ac:dyDescent="0.2">
      <c r="A3229" s="349">
        <v>34.78</v>
      </c>
      <c r="B3229" s="349">
        <v>476841.44</v>
      </c>
    </row>
    <row r="3230" spans="1:2" x14ac:dyDescent="0.2">
      <c r="A3230" s="349">
        <v>34.79</v>
      </c>
      <c r="B3230" s="349">
        <v>477041.09</v>
      </c>
    </row>
    <row r="3231" spans="1:2" x14ac:dyDescent="0.2">
      <c r="A3231" s="349">
        <v>34.799999999999997</v>
      </c>
      <c r="B3231" s="349">
        <v>477240.77</v>
      </c>
    </row>
    <row r="3232" spans="1:2" x14ac:dyDescent="0.2">
      <c r="A3232" s="349">
        <v>34.81</v>
      </c>
      <c r="B3232" s="349">
        <v>477440.48</v>
      </c>
    </row>
    <row r="3233" spans="1:2" x14ac:dyDescent="0.2">
      <c r="A3233" s="349">
        <v>34.82</v>
      </c>
      <c r="B3233" s="349">
        <v>477640.23</v>
      </c>
    </row>
    <row r="3234" spans="1:2" x14ac:dyDescent="0.2">
      <c r="A3234" s="349">
        <v>34.83</v>
      </c>
      <c r="B3234" s="349">
        <v>477840</v>
      </c>
    </row>
    <row r="3235" spans="1:2" x14ac:dyDescent="0.2">
      <c r="A3235" s="349">
        <v>34.840000000000003</v>
      </c>
      <c r="B3235" s="349">
        <v>478039.8</v>
      </c>
    </row>
    <row r="3236" spans="1:2" x14ac:dyDescent="0.2">
      <c r="A3236" s="349">
        <v>34.85</v>
      </c>
      <c r="B3236" s="349">
        <v>478239.64</v>
      </c>
    </row>
    <row r="3237" spans="1:2" x14ac:dyDescent="0.2">
      <c r="A3237" s="349">
        <v>34.86</v>
      </c>
      <c r="B3237" s="349">
        <v>478439.5</v>
      </c>
    </row>
    <row r="3238" spans="1:2" x14ac:dyDescent="0.2">
      <c r="A3238" s="349">
        <v>34.869999999999997</v>
      </c>
      <c r="B3238" s="349">
        <v>478639.39</v>
      </c>
    </row>
    <row r="3239" spans="1:2" x14ac:dyDescent="0.2">
      <c r="A3239" s="349">
        <v>34.880000000000003</v>
      </c>
      <c r="B3239" s="349">
        <v>478839.32</v>
      </c>
    </row>
    <row r="3240" spans="1:2" x14ac:dyDescent="0.2">
      <c r="A3240" s="349">
        <v>34.89</v>
      </c>
      <c r="B3240" s="349">
        <v>479039.27</v>
      </c>
    </row>
    <row r="3241" spans="1:2" x14ac:dyDescent="0.2">
      <c r="A3241" s="349">
        <v>34.9</v>
      </c>
      <c r="B3241" s="349">
        <v>479239.25</v>
      </c>
    </row>
    <row r="3242" spans="1:2" x14ac:dyDescent="0.2">
      <c r="A3242" s="349">
        <v>34.909999999999997</v>
      </c>
      <c r="B3242" s="349">
        <v>479439.27</v>
      </c>
    </row>
    <row r="3243" spans="1:2" x14ac:dyDescent="0.2">
      <c r="A3243" s="349">
        <v>34.92</v>
      </c>
      <c r="B3243" s="349">
        <v>479639.31</v>
      </c>
    </row>
    <row r="3244" spans="1:2" x14ac:dyDescent="0.2">
      <c r="A3244" s="349">
        <v>34.93</v>
      </c>
      <c r="B3244" s="349">
        <v>479839.38</v>
      </c>
    </row>
    <row r="3245" spans="1:2" x14ac:dyDescent="0.2">
      <c r="A3245" s="349">
        <v>34.94</v>
      </c>
      <c r="B3245" s="349">
        <v>480039.49</v>
      </c>
    </row>
    <row r="3246" spans="1:2" x14ac:dyDescent="0.2">
      <c r="A3246" s="349">
        <v>34.950000000000003</v>
      </c>
      <c r="B3246" s="349">
        <v>480239.62</v>
      </c>
    </row>
    <row r="3247" spans="1:2" x14ac:dyDescent="0.2">
      <c r="A3247" s="349">
        <v>34.96</v>
      </c>
      <c r="B3247" s="349">
        <v>480439.78</v>
      </c>
    </row>
    <row r="3248" spans="1:2" x14ac:dyDescent="0.2">
      <c r="A3248" s="349">
        <v>34.97</v>
      </c>
      <c r="B3248" s="349">
        <v>480639.98</v>
      </c>
    </row>
    <row r="3249" spans="1:2" x14ac:dyDescent="0.2">
      <c r="A3249" s="349">
        <v>34.979999999999997</v>
      </c>
      <c r="B3249" s="349">
        <v>480840.2</v>
      </c>
    </row>
    <row r="3250" spans="1:2" x14ac:dyDescent="0.2">
      <c r="A3250" s="349">
        <v>34.99</v>
      </c>
      <c r="B3250" s="349">
        <v>481040.45</v>
      </c>
    </row>
    <row r="3251" spans="1:2" x14ac:dyDescent="0.2">
      <c r="A3251" s="349">
        <v>35</v>
      </c>
      <c r="B3251" s="349">
        <v>481240.73</v>
      </c>
    </row>
    <row r="3252" spans="1:2" x14ac:dyDescent="0.2">
      <c r="A3252" s="349">
        <v>35.01</v>
      </c>
      <c r="B3252" s="349">
        <v>481441.05</v>
      </c>
    </row>
    <row r="3253" spans="1:2" x14ac:dyDescent="0.2">
      <c r="A3253" s="349">
        <v>35.020000000000003</v>
      </c>
      <c r="B3253" s="349">
        <v>481641.39</v>
      </c>
    </row>
    <row r="3254" spans="1:2" x14ac:dyDescent="0.2">
      <c r="A3254" s="349">
        <v>35.03</v>
      </c>
      <c r="B3254" s="349">
        <v>481841.76</v>
      </c>
    </row>
    <row r="3255" spans="1:2" x14ac:dyDescent="0.2">
      <c r="A3255" s="349">
        <v>35.04</v>
      </c>
      <c r="B3255" s="349">
        <v>482042.17</v>
      </c>
    </row>
    <row r="3256" spans="1:2" x14ac:dyDescent="0.2">
      <c r="A3256" s="349">
        <v>35.049999999999997</v>
      </c>
      <c r="B3256" s="349">
        <v>482242.6</v>
      </c>
    </row>
    <row r="3257" spans="1:2" x14ac:dyDescent="0.2">
      <c r="A3257" s="349">
        <v>35.06</v>
      </c>
      <c r="B3257" s="349">
        <v>482443.06</v>
      </c>
    </row>
    <row r="3258" spans="1:2" x14ac:dyDescent="0.2">
      <c r="A3258" s="349">
        <v>35.07</v>
      </c>
      <c r="B3258" s="349">
        <v>482643.55</v>
      </c>
    </row>
    <row r="3259" spans="1:2" x14ac:dyDescent="0.2">
      <c r="A3259" s="349">
        <v>35.08</v>
      </c>
      <c r="B3259" s="349">
        <v>482844.08</v>
      </c>
    </row>
    <row r="3260" spans="1:2" x14ac:dyDescent="0.2">
      <c r="A3260" s="349">
        <v>35.090000000000003</v>
      </c>
      <c r="B3260" s="349">
        <v>483044.63</v>
      </c>
    </row>
    <row r="3261" spans="1:2" x14ac:dyDescent="0.2">
      <c r="A3261" s="349">
        <v>35.1</v>
      </c>
      <c r="B3261" s="349">
        <v>483245.21</v>
      </c>
    </row>
    <row r="3262" spans="1:2" x14ac:dyDescent="0.2">
      <c r="A3262" s="349">
        <v>35.11</v>
      </c>
      <c r="B3262" s="349">
        <v>483445.82</v>
      </c>
    </row>
    <row r="3263" spans="1:2" x14ac:dyDescent="0.2">
      <c r="A3263" s="349">
        <v>35.119999999999997</v>
      </c>
      <c r="B3263" s="349">
        <v>483646.46</v>
      </c>
    </row>
    <row r="3264" spans="1:2" x14ac:dyDescent="0.2">
      <c r="A3264" s="349">
        <v>35.130000000000003</v>
      </c>
      <c r="B3264" s="349">
        <v>483847.14</v>
      </c>
    </row>
    <row r="3265" spans="1:2" x14ac:dyDescent="0.2">
      <c r="A3265" s="349">
        <v>35.14</v>
      </c>
      <c r="B3265" s="349">
        <v>484047.84</v>
      </c>
    </row>
    <row r="3266" spans="1:2" x14ac:dyDescent="0.2">
      <c r="A3266" s="349">
        <v>35.15</v>
      </c>
      <c r="B3266" s="349">
        <v>484248.57</v>
      </c>
    </row>
    <row r="3267" spans="1:2" x14ac:dyDescent="0.2">
      <c r="A3267" s="349">
        <v>35.159999999999997</v>
      </c>
      <c r="B3267" s="349">
        <v>484449.33</v>
      </c>
    </row>
    <row r="3268" spans="1:2" x14ac:dyDescent="0.2">
      <c r="A3268" s="349">
        <v>35.17</v>
      </c>
      <c r="B3268" s="349">
        <v>484650.12</v>
      </c>
    </row>
    <row r="3269" spans="1:2" x14ac:dyDescent="0.2">
      <c r="A3269" s="349">
        <v>35.18</v>
      </c>
      <c r="B3269" s="349">
        <v>484850.95</v>
      </c>
    </row>
    <row r="3270" spans="1:2" x14ac:dyDescent="0.2">
      <c r="A3270" s="349">
        <v>35.19</v>
      </c>
      <c r="B3270" s="349">
        <v>485051.8</v>
      </c>
    </row>
    <row r="3271" spans="1:2" x14ac:dyDescent="0.2">
      <c r="A3271" s="349">
        <v>35.200000000000003</v>
      </c>
      <c r="B3271" s="349">
        <v>485252.68</v>
      </c>
    </row>
    <row r="3272" spans="1:2" x14ac:dyDescent="0.2">
      <c r="A3272" s="349">
        <v>35.21</v>
      </c>
      <c r="B3272" s="349">
        <v>485453.59</v>
      </c>
    </row>
    <row r="3273" spans="1:2" x14ac:dyDescent="0.2">
      <c r="A3273" s="349">
        <v>35.22</v>
      </c>
      <c r="B3273" s="349">
        <v>485654.53</v>
      </c>
    </row>
    <row r="3274" spans="1:2" x14ac:dyDescent="0.2">
      <c r="A3274" s="349">
        <v>35.229999999999997</v>
      </c>
      <c r="B3274" s="349">
        <v>485855.5</v>
      </c>
    </row>
    <row r="3275" spans="1:2" x14ac:dyDescent="0.2">
      <c r="A3275" s="349">
        <v>35.24</v>
      </c>
      <c r="B3275" s="349">
        <v>486056.5</v>
      </c>
    </row>
    <row r="3276" spans="1:2" x14ac:dyDescent="0.2">
      <c r="A3276" s="349">
        <v>35.25</v>
      </c>
      <c r="B3276" s="349">
        <v>486257.53</v>
      </c>
    </row>
    <row r="3277" spans="1:2" x14ac:dyDescent="0.2">
      <c r="A3277" s="349">
        <v>35.26</v>
      </c>
      <c r="B3277" s="349">
        <v>486458.59</v>
      </c>
    </row>
    <row r="3278" spans="1:2" x14ac:dyDescent="0.2">
      <c r="A3278" s="349">
        <v>35.270000000000003</v>
      </c>
      <c r="B3278" s="349">
        <v>486659.68</v>
      </c>
    </row>
    <row r="3279" spans="1:2" x14ac:dyDescent="0.2">
      <c r="A3279" s="349">
        <v>35.28</v>
      </c>
      <c r="B3279" s="349">
        <v>486860.79999999999</v>
      </c>
    </row>
    <row r="3280" spans="1:2" x14ac:dyDescent="0.2">
      <c r="A3280" s="349">
        <v>35.29</v>
      </c>
      <c r="B3280" s="349">
        <v>487061.95</v>
      </c>
    </row>
    <row r="3281" spans="1:2" x14ac:dyDescent="0.2">
      <c r="A3281" s="349">
        <v>35.299999999999997</v>
      </c>
      <c r="B3281" s="349">
        <v>487263.13</v>
      </c>
    </row>
    <row r="3282" spans="1:2" x14ac:dyDescent="0.2">
      <c r="A3282" s="349">
        <v>35.31</v>
      </c>
      <c r="B3282" s="349">
        <v>487464.34</v>
      </c>
    </row>
    <row r="3283" spans="1:2" x14ac:dyDescent="0.2">
      <c r="A3283" s="349">
        <v>35.32</v>
      </c>
      <c r="B3283" s="349">
        <v>487665.58</v>
      </c>
    </row>
    <row r="3284" spans="1:2" x14ac:dyDescent="0.2">
      <c r="A3284" s="349">
        <v>35.33</v>
      </c>
      <c r="B3284" s="349">
        <v>487866.85</v>
      </c>
    </row>
    <row r="3285" spans="1:2" x14ac:dyDescent="0.2">
      <c r="A3285" s="349">
        <v>35.340000000000003</v>
      </c>
      <c r="B3285" s="349">
        <v>488068.15</v>
      </c>
    </row>
    <row r="3286" spans="1:2" x14ac:dyDescent="0.2">
      <c r="A3286" s="349">
        <v>35.35</v>
      </c>
      <c r="B3286" s="349">
        <v>488269.48</v>
      </c>
    </row>
    <row r="3287" spans="1:2" x14ac:dyDescent="0.2">
      <c r="A3287" s="349">
        <v>35.36</v>
      </c>
      <c r="B3287" s="349">
        <v>488470.84</v>
      </c>
    </row>
    <row r="3288" spans="1:2" x14ac:dyDescent="0.2">
      <c r="A3288" s="349">
        <v>35.369999999999997</v>
      </c>
      <c r="B3288" s="349">
        <v>488672.23</v>
      </c>
    </row>
    <row r="3289" spans="1:2" x14ac:dyDescent="0.2">
      <c r="A3289" s="349">
        <v>35.380000000000003</v>
      </c>
      <c r="B3289" s="349">
        <v>488873.65</v>
      </c>
    </row>
    <row r="3290" spans="1:2" x14ac:dyDescent="0.2">
      <c r="A3290" s="349">
        <v>35.39</v>
      </c>
      <c r="B3290" s="349">
        <v>489075.1</v>
      </c>
    </row>
    <row r="3291" spans="1:2" x14ac:dyDescent="0.2">
      <c r="A3291" s="349">
        <v>35.4</v>
      </c>
      <c r="B3291" s="349">
        <v>489276.58</v>
      </c>
    </row>
    <row r="3292" spans="1:2" x14ac:dyDescent="0.2">
      <c r="A3292" s="349">
        <v>35.409999999999997</v>
      </c>
      <c r="B3292" s="349">
        <v>489478.08</v>
      </c>
    </row>
    <row r="3293" spans="1:2" x14ac:dyDescent="0.2">
      <c r="A3293" s="349">
        <v>35.42</v>
      </c>
      <c r="B3293" s="349">
        <v>489679.62</v>
      </c>
    </row>
    <row r="3294" spans="1:2" x14ac:dyDescent="0.2">
      <c r="A3294" s="349">
        <v>35.43</v>
      </c>
      <c r="B3294" s="349">
        <v>489881.19</v>
      </c>
    </row>
    <row r="3295" spans="1:2" x14ac:dyDescent="0.2">
      <c r="A3295" s="349">
        <v>35.44</v>
      </c>
      <c r="B3295" s="349">
        <v>490082.79</v>
      </c>
    </row>
    <row r="3296" spans="1:2" x14ac:dyDescent="0.2">
      <c r="A3296" s="349">
        <v>35.450000000000003</v>
      </c>
      <c r="B3296" s="349">
        <v>490284.41</v>
      </c>
    </row>
    <row r="3297" spans="1:2" x14ac:dyDescent="0.2">
      <c r="A3297" s="349">
        <v>35.46</v>
      </c>
      <c r="B3297" s="349">
        <v>490486.07</v>
      </c>
    </row>
    <row r="3298" spans="1:2" x14ac:dyDescent="0.2">
      <c r="A3298" s="349">
        <v>35.47</v>
      </c>
      <c r="B3298" s="349">
        <v>490687.76</v>
      </c>
    </row>
    <row r="3299" spans="1:2" x14ac:dyDescent="0.2">
      <c r="A3299" s="349">
        <v>35.479999999999997</v>
      </c>
      <c r="B3299" s="349">
        <v>490889.48</v>
      </c>
    </row>
    <row r="3300" spans="1:2" x14ac:dyDescent="0.2">
      <c r="A3300" s="349">
        <v>35.49</v>
      </c>
      <c r="B3300" s="349">
        <v>491091.22</v>
      </c>
    </row>
    <row r="3301" spans="1:2" x14ac:dyDescent="0.2">
      <c r="A3301" s="349">
        <v>35.5</v>
      </c>
      <c r="B3301" s="349">
        <v>491293</v>
      </c>
    </row>
    <row r="3302" spans="1:2" x14ac:dyDescent="0.2">
      <c r="A3302" s="349">
        <v>35.51</v>
      </c>
      <c r="B3302" s="349">
        <v>491494.8</v>
      </c>
    </row>
    <row r="3303" spans="1:2" x14ac:dyDescent="0.2">
      <c r="A3303" s="349">
        <v>35.520000000000003</v>
      </c>
      <c r="B3303" s="349">
        <v>491696.64000000001</v>
      </c>
    </row>
    <row r="3304" spans="1:2" x14ac:dyDescent="0.2">
      <c r="A3304" s="349">
        <v>35.53</v>
      </c>
      <c r="B3304" s="349">
        <v>491898.51</v>
      </c>
    </row>
    <row r="3305" spans="1:2" x14ac:dyDescent="0.2">
      <c r="A3305" s="349">
        <v>35.54</v>
      </c>
      <c r="B3305" s="349">
        <v>492100.4</v>
      </c>
    </row>
    <row r="3306" spans="1:2" x14ac:dyDescent="0.2">
      <c r="A3306" s="349">
        <v>35.549999999999997</v>
      </c>
      <c r="B3306" s="349">
        <v>492302.33</v>
      </c>
    </row>
    <row r="3307" spans="1:2" x14ac:dyDescent="0.2">
      <c r="A3307" s="349">
        <v>35.56</v>
      </c>
      <c r="B3307" s="349">
        <v>492504.28</v>
      </c>
    </row>
    <row r="3308" spans="1:2" x14ac:dyDescent="0.2">
      <c r="A3308" s="349">
        <v>35.57</v>
      </c>
      <c r="B3308" s="349">
        <v>492706.27</v>
      </c>
    </row>
    <row r="3309" spans="1:2" x14ac:dyDescent="0.2">
      <c r="A3309" s="349">
        <v>35.58</v>
      </c>
      <c r="B3309" s="349">
        <v>492908.28</v>
      </c>
    </row>
    <row r="3310" spans="1:2" x14ac:dyDescent="0.2">
      <c r="A3310" s="349">
        <v>35.590000000000003</v>
      </c>
      <c r="B3310" s="349">
        <v>493110.32</v>
      </c>
    </row>
    <row r="3311" spans="1:2" x14ac:dyDescent="0.2">
      <c r="A3311" s="349">
        <v>35.6</v>
      </c>
      <c r="B3311" s="349">
        <v>493312.4</v>
      </c>
    </row>
    <row r="3312" spans="1:2" x14ac:dyDescent="0.2">
      <c r="A3312" s="349">
        <v>35.61</v>
      </c>
      <c r="B3312" s="349">
        <v>493514.5</v>
      </c>
    </row>
    <row r="3313" spans="1:2" x14ac:dyDescent="0.2">
      <c r="A3313" s="349">
        <v>35.619999999999997</v>
      </c>
      <c r="B3313" s="349">
        <v>493716.64</v>
      </c>
    </row>
    <row r="3314" spans="1:2" x14ac:dyDescent="0.2">
      <c r="A3314" s="349">
        <v>35.630000000000003</v>
      </c>
      <c r="B3314" s="349">
        <v>493918.8</v>
      </c>
    </row>
    <row r="3315" spans="1:2" x14ac:dyDescent="0.2">
      <c r="A3315" s="349">
        <v>35.64</v>
      </c>
      <c r="B3315" s="349">
        <v>494120.99</v>
      </c>
    </row>
    <row r="3316" spans="1:2" x14ac:dyDescent="0.2">
      <c r="A3316" s="349">
        <v>35.65</v>
      </c>
      <c r="B3316" s="349">
        <v>494323.21</v>
      </c>
    </row>
    <row r="3317" spans="1:2" x14ac:dyDescent="0.2">
      <c r="A3317" s="349">
        <v>35.659999999999997</v>
      </c>
      <c r="B3317" s="349">
        <v>494525.47</v>
      </c>
    </row>
    <row r="3318" spans="1:2" x14ac:dyDescent="0.2">
      <c r="A3318" s="349">
        <v>35.67</v>
      </c>
      <c r="B3318" s="349">
        <v>494727.75</v>
      </c>
    </row>
    <row r="3319" spans="1:2" x14ac:dyDescent="0.2">
      <c r="A3319" s="349">
        <v>35.68</v>
      </c>
      <c r="B3319" s="349">
        <v>494930.06</v>
      </c>
    </row>
    <row r="3320" spans="1:2" x14ac:dyDescent="0.2">
      <c r="A3320" s="349">
        <v>35.69</v>
      </c>
      <c r="B3320" s="349">
        <v>495132.4</v>
      </c>
    </row>
    <row r="3321" spans="1:2" x14ac:dyDescent="0.2">
      <c r="A3321" s="349">
        <v>35.700000000000003</v>
      </c>
      <c r="B3321" s="349">
        <v>495334.77</v>
      </c>
    </row>
    <row r="3322" spans="1:2" x14ac:dyDescent="0.2">
      <c r="A3322" s="349">
        <v>35.71</v>
      </c>
      <c r="B3322" s="349">
        <v>495537.17</v>
      </c>
    </row>
    <row r="3323" spans="1:2" x14ac:dyDescent="0.2">
      <c r="A3323" s="349">
        <v>35.72</v>
      </c>
      <c r="B3323" s="349">
        <v>495739.61</v>
      </c>
    </row>
    <row r="3324" spans="1:2" x14ac:dyDescent="0.2">
      <c r="A3324" s="349">
        <v>35.729999999999997</v>
      </c>
      <c r="B3324" s="349">
        <v>495942.07</v>
      </c>
    </row>
    <row r="3325" spans="1:2" x14ac:dyDescent="0.2">
      <c r="A3325" s="349">
        <v>35.74</v>
      </c>
      <c r="B3325" s="349">
        <v>496144.56</v>
      </c>
    </row>
    <row r="3326" spans="1:2" x14ac:dyDescent="0.2">
      <c r="A3326" s="349">
        <v>35.75</v>
      </c>
      <c r="B3326" s="349">
        <v>496347.08</v>
      </c>
    </row>
    <row r="3327" spans="1:2" x14ac:dyDescent="0.2">
      <c r="A3327" s="349">
        <v>35.76</v>
      </c>
      <c r="B3327" s="349">
        <v>496549.63</v>
      </c>
    </row>
    <row r="3328" spans="1:2" x14ac:dyDescent="0.2">
      <c r="A3328" s="349">
        <v>35.770000000000003</v>
      </c>
      <c r="B3328" s="349">
        <v>496752.2</v>
      </c>
    </row>
    <row r="3329" spans="1:2" x14ac:dyDescent="0.2">
      <c r="A3329" s="349">
        <v>35.78</v>
      </c>
      <c r="B3329" s="349">
        <v>496954.81</v>
      </c>
    </row>
    <row r="3330" spans="1:2" x14ac:dyDescent="0.2">
      <c r="A3330" s="349">
        <v>35.79</v>
      </c>
      <c r="B3330" s="349">
        <v>497157.45</v>
      </c>
    </row>
    <row r="3331" spans="1:2" x14ac:dyDescent="0.2">
      <c r="A3331" s="349">
        <v>35.799999999999997</v>
      </c>
      <c r="B3331" s="349">
        <v>497360.12</v>
      </c>
    </row>
    <row r="3332" spans="1:2" x14ac:dyDescent="0.2">
      <c r="A3332" s="349">
        <v>35.81</v>
      </c>
      <c r="B3332" s="349">
        <v>497562.82</v>
      </c>
    </row>
    <row r="3333" spans="1:2" x14ac:dyDescent="0.2">
      <c r="A3333" s="349">
        <v>35.82</v>
      </c>
      <c r="B3333" s="349">
        <v>497765.55</v>
      </c>
    </row>
    <row r="3334" spans="1:2" x14ac:dyDescent="0.2">
      <c r="A3334" s="349">
        <v>35.83</v>
      </c>
      <c r="B3334" s="349">
        <v>497968.3</v>
      </c>
    </row>
    <row r="3335" spans="1:2" x14ac:dyDescent="0.2">
      <c r="A3335" s="349">
        <v>35.840000000000003</v>
      </c>
      <c r="B3335" s="349">
        <v>498171.09</v>
      </c>
    </row>
    <row r="3336" spans="1:2" x14ac:dyDescent="0.2">
      <c r="A3336" s="349">
        <v>35.85</v>
      </c>
      <c r="B3336" s="349">
        <v>498373.91</v>
      </c>
    </row>
    <row r="3337" spans="1:2" x14ac:dyDescent="0.2">
      <c r="A3337" s="349">
        <v>35.86</v>
      </c>
      <c r="B3337" s="349">
        <v>498576.75</v>
      </c>
    </row>
    <row r="3338" spans="1:2" x14ac:dyDescent="0.2">
      <c r="A3338" s="349">
        <v>35.869999999999997</v>
      </c>
      <c r="B3338" s="349">
        <v>498779.63</v>
      </c>
    </row>
    <row r="3339" spans="1:2" x14ac:dyDescent="0.2">
      <c r="A3339" s="349">
        <v>35.880000000000003</v>
      </c>
      <c r="B3339" s="349">
        <v>498982.53</v>
      </c>
    </row>
    <row r="3340" spans="1:2" x14ac:dyDescent="0.2">
      <c r="A3340" s="349">
        <v>35.89</v>
      </c>
      <c r="B3340" s="349">
        <v>499185.47</v>
      </c>
    </row>
    <row r="3341" spans="1:2" x14ac:dyDescent="0.2">
      <c r="A3341" s="349">
        <v>35.9</v>
      </c>
      <c r="B3341" s="349">
        <v>499388.43</v>
      </c>
    </row>
    <row r="3342" spans="1:2" x14ac:dyDescent="0.2">
      <c r="A3342" s="349">
        <v>35.909999999999997</v>
      </c>
      <c r="B3342" s="349">
        <v>499591.43</v>
      </c>
    </row>
    <row r="3343" spans="1:2" x14ac:dyDescent="0.2">
      <c r="A3343" s="349">
        <v>35.92</v>
      </c>
      <c r="B3343" s="349">
        <v>499794.45</v>
      </c>
    </row>
    <row r="3344" spans="1:2" x14ac:dyDescent="0.2">
      <c r="A3344" s="349">
        <v>35.93</v>
      </c>
      <c r="B3344" s="349">
        <v>499997.51</v>
      </c>
    </row>
    <row r="3345" spans="1:2" x14ac:dyDescent="0.2">
      <c r="A3345" s="349">
        <v>35.94</v>
      </c>
      <c r="B3345" s="349">
        <v>500200.59</v>
      </c>
    </row>
    <row r="3346" spans="1:2" x14ac:dyDescent="0.2">
      <c r="A3346" s="349">
        <v>35.950000000000003</v>
      </c>
      <c r="B3346" s="349">
        <v>500403.7</v>
      </c>
    </row>
    <row r="3347" spans="1:2" x14ac:dyDescent="0.2">
      <c r="A3347" s="349">
        <v>35.96</v>
      </c>
      <c r="B3347" s="349">
        <v>500606.85</v>
      </c>
    </row>
    <row r="3348" spans="1:2" x14ac:dyDescent="0.2">
      <c r="A3348" s="349">
        <v>35.97</v>
      </c>
      <c r="B3348" s="349">
        <v>500810.02</v>
      </c>
    </row>
    <row r="3349" spans="1:2" x14ac:dyDescent="0.2">
      <c r="A3349" s="349">
        <v>35.979999999999997</v>
      </c>
      <c r="B3349" s="349">
        <v>501013.22</v>
      </c>
    </row>
    <row r="3350" spans="1:2" x14ac:dyDescent="0.2">
      <c r="A3350" s="349">
        <v>35.99</v>
      </c>
      <c r="B3350" s="349">
        <v>501216.45</v>
      </c>
    </row>
    <row r="3351" spans="1:2" x14ac:dyDescent="0.2">
      <c r="A3351" s="349">
        <v>36</v>
      </c>
      <c r="B3351" s="349">
        <v>501419.71</v>
      </c>
    </row>
    <row r="3352" spans="1:2" x14ac:dyDescent="0.2">
      <c r="A3352" s="349">
        <v>36.01</v>
      </c>
      <c r="B3352" s="349">
        <v>501623</v>
      </c>
    </row>
    <row r="3353" spans="1:2" x14ac:dyDescent="0.2">
      <c r="A3353" s="349">
        <v>36.020000000000003</v>
      </c>
      <c r="B3353" s="349">
        <v>501826.32</v>
      </c>
    </row>
    <row r="3354" spans="1:2" x14ac:dyDescent="0.2">
      <c r="A3354" s="349">
        <v>36.03</v>
      </c>
      <c r="B3354" s="349">
        <v>502029.67</v>
      </c>
    </row>
    <row r="3355" spans="1:2" x14ac:dyDescent="0.2">
      <c r="A3355" s="349">
        <v>36.04</v>
      </c>
      <c r="B3355" s="349">
        <v>502233.05</v>
      </c>
    </row>
    <row r="3356" spans="1:2" x14ac:dyDescent="0.2">
      <c r="A3356" s="349">
        <v>36.049999999999997</v>
      </c>
      <c r="B3356" s="349">
        <v>502436.46</v>
      </c>
    </row>
    <row r="3357" spans="1:2" x14ac:dyDescent="0.2">
      <c r="A3357" s="349">
        <v>36.06</v>
      </c>
      <c r="B3357" s="349">
        <v>502639.9</v>
      </c>
    </row>
    <row r="3358" spans="1:2" x14ac:dyDescent="0.2">
      <c r="A3358" s="349">
        <v>36.07</v>
      </c>
      <c r="B3358" s="349">
        <v>502843.37</v>
      </c>
    </row>
    <row r="3359" spans="1:2" x14ac:dyDescent="0.2">
      <c r="A3359" s="349">
        <v>36.08</v>
      </c>
      <c r="B3359" s="349">
        <v>503046.87</v>
      </c>
    </row>
    <row r="3360" spans="1:2" x14ac:dyDescent="0.2">
      <c r="A3360" s="349">
        <v>36.090000000000003</v>
      </c>
      <c r="B3360" s="349">
        <v>503250.39</v>
      </c>
    </row>
    <row r="3361" spans="1:2" x14ac:dyDescent="0.2">
      <c r="A3361" s="349">
        <v>36.1</v>
      </c>
      <c r="B3361" s="349">
        <v>503453.95</v>
      </c>
    </row>
    <row r="3362" spans="1:2" x14ac:dyDescent="0.2">
      <c r="A3362" s="349">
        <v>36.11</v>
      </c>
      <c r="B3362" s="349">
        <v>503657.54</v>
      </c>
    </row>
    <row r="3363" spans="1:2" x14ac:dyDescent="0.2">
      <c r="A3363" s="349">
        <v>36.119999999999997</v>
      </c>
      <c r="B3363" s="349">
        <v>503861.15</v>
      </c>
    </row>
    <row r="3364" spans="1:2" x14ac:dyDescent="0.2">
      <c r="A3364" s="349">
        <v>36.130000000000003</v>
      </c>
      <c r="B3364" s="349">
        <v>504064.8</v>
      </c>
    </row>
    <row r="3365" spans="1:2" x14ac:dyDescent="0.2">
      <c r="A3365" s="349">
        <v>36.14</v>
      </c>
      <c r="B3365" s="349">
        <v>504268.48</v>
      </c>
    </row>
    <row r="3366" spans="1:2" x14ac:dyDescent="0.2">
      <c r="A3366" s="349">
        <v>36.15</v>
      </c>
      <c r="B3366" s="349">
        <v>504472.18</v>
      </c>
    </row>
    <row r="3367" spans="1:2" x14ac:dyDescent="0.2">
      <c r="A3367" s="349">
        <v>36.159999999999997</v>
      </c>
      <c r="B3367" s="349">
        <v>504675.91</v>
      </c>
    </row>
    <row r="3368" spans="1:2" x14ac:dyDescent="0.2">
      <c r="A3368" s="349">
        <v>36.17</v>
      </c>
      <c r="B3368" s="349">
        <v>504879.68</v>
      </c>
    </row>
    <row r="3369" spans="1:2" x14ac:dyDescent="0.2">
      <c r="A3369" s="349">
        <v>36.18</v>
      </c>
      <c r="B3369" s="349">
        <v>505083.47</v>
      </c>
    </row>
    <row r="3370" spans="1:2" x14ac:dyDescent="0.2">
      <c r="A3370" s="349">
        <v>36.19</v>
      </c>
      <c r="B3370" s="349">
        <v>505287.3</v>
      </c>
    </row>
    <row r="3371" spans="1:2" x14ac:dyDescent="0.2">
      <c r="A3371" s="349">
        <v>36.200000000000003</v>
      </c>
      <c r="B3371" s="349">
        <v>505491.15</v>
      </c>
    </row>
    <row r="3372" spans="1:2" x14ac:dyDescent="0.2">
      <c r="A3372" s="349">
        <v>36.21</v>
      </c>
      <c r="B3372" s="349">
        <v>505695.03</v>
      </c>
    </row>
    <row r="3373" spans="1:2" x14ac:dyDescent="0.2">
      <c r="A3373" s="349">
        <v>36.22</v>
      </c>
      <c r="B3373" s="349">
        <v>505898.94</v>
      </c>
    </row>
    <row r="3374" spans="1:2" x14ac:dyDescent="0.2">
      <c r="A3374" s="349">
        <v>36.229999999999997</v>
      </c>
      <c r="B3374" s="349">
        <v>506102.88</v>
      </c>
    </row>
    <row r="3375" spans="1:2" x14ac:dyDescent="0.2">
      <c r="A3375" s="349">
        <v>36.24</v>
      </c>
      <c r="B3375" s="349">
        <v>506306.85</v>
      </c>
    </row>
    <row r="3376" spans="1:2" x14ac:dyDescent="0.2">
      <c r="A3376" s="349">
        <v>36.25</v>
      </c>
      <c r="B3376" s="349">
        <v>506510.85</v>
      </c>
    </row>
    <row r="3377" spans="1:2" x14ac:dyDescent="0.2">
      <c r="A3377" s="349">
        <v>36.26</v>
      </c>
      <c r="B3377" s="349">
        <v>506714.88</v>
      </c>
    </row>
    <row r="3378" spans="1:2" x14ac:dyDescent="0.2">
      <c r="A3378" s="349">
        <v>36.270000000000003</v>
      </c>
      <c r="B3378" s="349">
        <v>506918.94</v>
      </c>
    </row>
    <row r="3379" spans="1:2" x14ac:dyDescent="0.2">
      <c r="A3379" s="349">
        <v>36.28</v>
      </c>
      <c r="B3379" s="349">
        <v>507123.03</v>
      </c>
    </row>
    <row r="3380" spans="1:2" x14ac:dyDescent="0.2">
      <c r="A3380" s="349">
        <v>36.29</v>
      </c>
      <c r="B3380" s="349">
        <v>507327.15</v>
      </c>
    </row>
    <row r="3381" spans="1:2" x14ac:dyDescent="0.2">
      <c r="A3381" s="349">
        <v>36.299999999999997</v>
      </c>
      <c r="B3381" s="349">
        <v>507531.3</v>
      </c>
    </row>
    <row r="3382" spans="1:2" x14ac:dyDescent="0.2">
      <c r="A3382" s="349">
        <v>36.31</v>
      </c>
      <c r="B3382" s="349">
        <v>507735.48</v>
      </c>
    </row>
    <row r="3383" spans="1:2" x14ac:dyDescent="0.2">
      <c r="A3383" s="349">
        <v>36.32</v>
      </c>
      <c r="B3383" s="349">
        <v>507939.68</v>
      </c>
    </row>
    <row r="3384" spans="1:2" x14ac:dyDescent="0.2">
      <c r="A3384" s="349">
        <v>36.33</v>
      </c>
      <c r="B3384" s="349">
        <v>508143.92</v>
      </c>
    </row>
    <row r="3385" spans="1:2" x14ac:dyDescent="0.2">
      <c r="A3385" s="349">
        <v>36.340000000000003</v>
      </c>
      <c r="B3385" s="349">
        <v>508348.19</v>
      </c>
    </row>
    <row r="3386" spans="1:2" x14ac:dyDescent="0.2">
      <c r="A3386" s="349">
        <v>36.35</v>
      </c>
      <c r="B3386" s="349">
        <v>508552.48</v>
      </c>
    </row>
    <row r="3387" spans="1:2" x14ac:dyDescent="0.2">
      <c r="A3387" s="349">
        <v>36.36</v>
      </c>
      <c r="B3387" s="349">
        <v>508756.81</v>
      </c>
    </row>
    <row r="3388" spans="1:2" x14ac:dyDescent="0.2">
      <c r="A3388" s="349">
        <v>36.369999999999997</v>
      </c>
      <c r="B3388" s="349">
        <v>508961.16</v>
      </c>
    </row>
    <row r="3389" spans="1:2" x14ac:dyDescent="0.2">
      <c r="A3389" s="349">
        <v>36.380000000000003</v>
      </c>
      <c r="B3389" s="349">
        <v>509165.54</v>
      </c>
    </row>
    <row r="3390" spans="1:2" x14ac:dyDescent="0.2">
      <c r="A3390" s="349">
        <v>36.39</v>
      </c>
      <c r="B3390" s="349">
        <v>509369.96</v>
      </c>
    </row>
    <row r="3391" spans="1:2" x14ac:dyDescent="0.2">
      <c r="A3391" s="349">
        <v>36.4</v>
      </c>
      <c r="B3391" s="349">
        <v>509574.40000000002</v>
      </c>
    </row>
    <row r="3392" spans="1:2" x14ac:dyDescent="0.2">
      <c r="A3392" s="349">
        <v>36.409999999999997</v>
      </c>
      <c r="B3392" s="349">
        <v>509778.87</v>
      </c>
    </row>
    <row r="3393" spans="1:2" x14ac:dyDescent="0.2">
      <c r="A3393" s="349">
        <v>36.42</v>
      </c>
      <c r="B3393" s="349">
        <v>509983.38</v>
      </c>
    </row>
    <row r="3394" spans="1:2" x14ac:dyDescent="0.2">
      <c r="A3394" s="349">
        <v>36.43</v>
      </c>
      <c r="B3394" s="349">
        <v>510187.91</v>
      </c>
    </row>
    <row r="3395" spans="1:2" x14ac:dyDescent="0.2">
      <c r="A3395" s="349">
        <v>36.44</v>
      </c>
      <c r="B3395" s="349">
        <v>510392.47</v>
      </c>
    </row>
    <row r="3396" spans="1:2" x14ac:dyDescent="0.2">
      <c r="A3396" s="349">
        <v>36.450000000000003</v>
      </c>
      <c r="B3396" s="349">
        <v>510597.06</v>
      </c>
    </row>
    <row r="3397" spans="1:2" x14ac:dyDescent="0.2">
      <c r="A3397" s="349">
        <v>36.46</v>
      </c>
      <c r="B3397" s="349">
        <v>510801.68</v>
      </c>
    </row>
    <row r="3398" spans="1:2" x14ac:dyDescent="0.2">
      <c r="A3398" s="349">
        <v>36.47</v>
      </c>
      <c r="B3398" s="349">
        <v>511006.33</v>
      </c>
    </row>
    <row r="3399" spans="1:2" x14ac:dyDescent="0.2">
      <c r="A3399" s="349">
        <v>36.479999999999997</v>
      </c>
      <c r="B3399" s="349">
        <v>511211</v>
      </c>
    </row>
    <row r="3400" spans="1:2" x14ac:dyDescent="0.2">
      <c r="A3400" s="349">
        <v>36.49</v>
      </c>
      <c r="B3400" s="349">
        <v>511415.71</v>
      </c>
    </row>
    <row r="3401" spans="1:2" x14ac:dyDescent="0.2">
      <c r="A3401" s="349">
        <v>36.5</v>
      </c>
      <c r="B3401" s="349">
        <v>511620.45</v>
      </c>
    </row>
    <row r="3402" spans="1:2" x14ac:dyDescent="0.2">
      <c r="A3402" s="349">
        <v>36.51</v>
      </c>
      <c r="B3402" s="349">
        <v>511825.22</v>
      </c>
    </row>
    <row r="3403" spans="1:2" x14ac:dyDescent="0.2">
      <c r="A3403" s="349">
        <v>36.520000000000003</v>
      </c>
      <c r="B3403" s="349">
        <v>512030.01</v>
      </c>
    </row>
    <row r="3404" spans="1:2" x14ac:dyDescent="0.2">
      <c r="A3404" s="349">
        <v>36.53</v>
      </c>
      <c r="B3404" s="349">
        <v>512234.84</v>
      </c>
    </row>
    <row r="3405" spans="1:2" x14ac:dyDescent="0.2">
      <c r="A3405" s="349">
        <v>36.54</v>
      </c>
      <c r="B3405" s="349">
        <v>512439.69</v>
      </c>
    </row>
    <row r="3406" spans="1:2" x14ac:dyDescent="0.2">
      <c r="A3406" s="349">
        <v>36.549999999999997</v>
      </c>
      <c r="B3406" s="349">
        <v>512644.58</v>
      </c>
    </row>
    <row r="3407" spans="1:2" x14ac:dyDescent="0.2">
      <c r="A3407" s="349">
        <v>36.56</v>
      </c>
      <c r="B3407" s="349">
        <v>512849.49</v>
      </c>
    </row>
    <row r="3408" spans="1:2" x14ac:dyDescent="0.2">
      <c r="A3408" s="349">
        <v>36.57</v>
      </c>
      <c r="B3408" s="349">
        <v>513054.44</v>
      </c>
    </row>
    <row r="3409" spans="1:2" x14ac:dyDescent="0.2">
      <c r="A3409" s="349">
        <v>36.58</v>
      </c>
      <c r="B3409" s="349">
        <v>513259.41</v>
      </c>
    </row>
    <row r="3410" spans="1:2" x14ac:dyDescent="0.2">
      <c r="A3410" s="349">
        <v>36.590000000000003</v>
      </c>
      <c r="B3410" s="349">
        <v>513464.41</v>
      </c>
    </row>
    <row r="3411" spans="1:2" x14ac:dyDescent="0.2">
      <c r="A3411" s="349">
        <v>36.6</v>
      </c>
      <c r="B3411" s="349">
        <v>513669.44</v>
      </c>
    </row>
    <row r="3412" spans="1:2" x14ac:dyDescent="0.2">
      <c r="A3412" s="349">
        <v>36.61</v>
      </c>
      <c r="B3412" s="349">
        <v>513874.51</v>
      </c>
    </row>
    <row r="3413" spans="1:2" x14ac:dyDescent="0.2">
      <c r="A3413" s="349">
        <v>36.619999999999997</v>
      </c>
      <c r="B3413" s="349">
        <v>514079.6</v>
      </c>
    </row>
    <row r="3414" spans="1:2" x14ac:dyDescent="0.2">
      <c r="A3414" s="349">
        <v>36.630000000000003</v>
      </c>
      <c r="B3414" s="349">
        <v>514284.72</v>
      </c>
    </row>
    <row r="3415" spans="1:2" x14ac:dyDescent="0.2">
      <c r="A3415" s="349">
        <v>36.64</v>
      </c>
      <c r="B3415" s="349">
        <v>514489.87</v>
      </c>
    </row>
    <row r="3416" spans="1:2" x14ac:dyDescent="0.2">
      <c r="A3416" s="349">
        <v>36.65</v>
      </c>
      <c r="B3416" s="349">
        <v>514695.04</v>
      </c>
    </row>
    <row r="3417" spans="1:2" x14ac:dyDescent="0.2">
      <c r="A3417" s="349">
        <v>36.659999999999997</v>
      </c>
      <c r="B3417" s="349">
        <v>514900.25</v>
      </c>
    </row>
    <row r="3418" spans="1:2" x14ac:dyDescent="0.2">
      <c r="A3418" s="349">
        <v>36.67</v>
      </c>
      <c r="B3418" s="349">
        <v>515105.49</v>
      </c>
    </row>
    <row r="3419" spans="1:2" x14ac:dyDescent="0.2">
      <c r="A3419" s="349">
        <v>36.68</v>
      </c>
      <c r="B3419" s="349">
        <v>515310.76</v>
      </c>
    </row>
    <row r="3420" spans="1:2" x14ac:dyDescent="0.2">
      <c r="A3420" s="349">
        <v>36.69</v>
      </c>
      <c r="B3420" s="349">
        <v>515516.05</v>
      </c>
    </row>
    <row r="3421" spans="1:2" x14ac:dyDescent="0.2">
      <c r="A3421" s="349">
        <v>36.700000000000003</v>
      </c>
      <c r="B3421" s="349">
        <v>515721.38</v>
      </c>
    </row>
    <row r="3422" spans="1:2" x14ac:dyDescent="0.2">
      <c r="A3422" s="349">
        <v>36.71</v>
      </c>
      <c r="B3422" s="349">
        <v>515926.73</v>
      </c>
    </row>
    <row r="3423" spans="1:2" x14ac:dyDescent="0.2">
      <c r="A3423" s="349">
        <v>36.72</v>
      </c>
      <c r="B3423" s="349">
        <v>516132.12</v>
      </c>
    </row>
    <row r="3424" spans="1:2" x14ac:dyDescent="0.2">
      <c r="A3424" s="349">
        <v>36.729999999999997</v>
      </c>
      <c r="B3424" s="349">
        <v>516337.53</v>
      </c>
    </row>
    <row r="3425" spans="1:2" x14ac:dyDescent="0.2">
      <c r="A3425" s="349">
        <v>36.74</v>
      </c>
      <c r="B3425" s="349">
        <v>516542.97</v>
      </c>
    </row>
    <row r="3426" spans="1:2" x14ac:dyDescent="0.2">
      <c r="A3426" s="349">
        <v>36.75</v>
      </c>
      <c r="B3426" s="349">
        <v>516748.45</v>
      </c>
    </row>
    <row r="3427" spans="1:2" x14ac:dyDescent="0.2">
      <c r="A3427" s="349">
        <v>36.76</v>
      </c>
      <c r="B3427" s="349">
        <v>516953.95</v>
      </c>
    </row>
    <row r="3428" spans="1:2" x14ac:dyDescent="0.2">
      <c r="A3428" s="349">
        <v>36.770000000000003</v>
      </c>
      <c r="B3428" s="349">
        <v>517159.48</v>
      </c>
    </row>
    <row r="3429" spans="1:2" x14ac:dyDescent="0.2">
      <c r="A3429" s="349">
        <v>36.78</v>
      </c>
      <c r="B3429" s="349">
        <v>517365.04</v>
      </c>
    </row>
    <row r="3430" spans="1:2" x14ac:dyDescent="0.2">
      <c r="A3430" s="349">
        <v>36.79</v>
      </c>
      <c r="B3430" s="349">
        <v>517570.63</v>
      </c>
    </row>
    <row r="3431" spans="1:2" x14ac:dyDescent="0.2">
      <c r="A3431" s="349">
        <v>36.799999999999997</v>
      </c>
      <c r="B3431" s="349">
        <v>517776.25</v>
      </c>
    </row>
    <row r="3432" spans="1:2" x14ac:dyDescent="0.2">
      <c r="A3432" s="349">
        <v>36.81</v>
      </c>
      <c r="B3432" s="349">
        <v>517981.9</v>
      </c>
    </row>
    <row r="3433" spans="1:2" x14ac:dyDescent="0.2">
      <c r="A3433" s="349">
        <v>36.82</v>
      </c>
      <c r="B3433" s="349">
        <v>518187.58</v>
      </c>
    </row>
    <row r="3434" spans="1:2" x14ac:dyDescent="0.2">
      <c r="A3434" s="349">
        <v>36.83</v>
      </c>
      <c r="B3434" s="349">
        <v>518393.28</v>
      </c>
    </row>
    <row r="3435" spans="1:2" x14ac:dyDescent="0.2">
      <c r="A3435" s="349">
        <v>36.840000000000003</v>
      </c>
      <c r="B3435" s="349">
        <v>518599.02</v>
      </c>
    </row>
    <row r="3436" spans="1:2" x14ac:dyDescent="0.2">
      <c r="A3436" s="349">
        <v>36.85</v>
      </c>
      <c r="B3436" s="349">
        <v>518804.79</v>
      </c>
    </row>
    <row r="3437" spans="1:2" x14ac:dyDescent="0.2">
      <c r="A3437" s="349">
        <v>36.86</v>
      </c>
      <c r="B3437" s="349">
        <v>519010.58</v>
      </c>
    </row>
    <row r="3438" spans="1:2" x14ac:dyDescent="0.2">
      <c r="A3438" s="349">
        <v>36.869999999999997</v>
      </c>
      <c r="B3438" s="349">
        <v>519216.41</v>
      </c>
    </row>
    <row r="3439" spans="1:2" x14ac:dyDescent="0.2">
      <c r="A3439" s="349">
        <v>36.880000000000003</v>
      </c>
      <c r="B3439" s="349">
        <v>519422.26</v>
      </c>
    </row>
    <row r="3440" spans="1:2" x14ac:dyDescent="0.2">
      <c r="A3440" s="349">
        <v>36.89</v>
      </c>
      <c r="B3440" s="349">
        <v>519628.14</v>
      </c>
    </row>
    <row r="3441" spans="1:2" x14ac:dyDescent="0.2">
      <c r="A3441" s="349">
        <v>36.9</v>
      </c>
      <c r="B3441" s="349">
        <v>519834.06</v>
      </c>
    </row>
    <row r="3442" spans="1:2" x14ac:dyDescent="0.2">
      <c r="A3442" s="349">
        <v>36.909999999999997</v>
      </c>
      <c r="B3442" s="349">
        <v>520040</v>
      </c>
    </row>
    <row r="3443" spans="1:2" x14ac:dyDescent="0.2">
      <c r="A3443" s="349">
        <v>36.92</v>
      </c>
      <c r="B3443" s="349">
        <v>520245.97</v>
      </c>
    </row>
    <row r="3444" spans="1:2" x14ac:dyDescent="0.2">
      <c r="A3444" s="349">
        <v>36.93</v>
      </c>
      <c r="B3444" s="349">
        <v>520451.97</v>
      </c>
    </row>
    <row r="3445" spans="1:2" x14ac:dyDescent="0.2">
      <c r="A3445" s="349">
        <v>36.94</v>
      </c>
      <c r="B3445" s="349">
        <v>520658</v>
      </c>
    </row>
    <row r="3446" spans="1:2" x14ac:dyDescent="0.2">
      <c r="A3446" s="349">
        <v>36.950000000000003</v>
      </c>
      <c r="B3446" s="349">
        <v>520864.06</v>
      </c>
    </row>
    <row r="3447" spans="1:2" x14ac:dyDescent="0.2">
      <c r="A3447" s="349">
        <v>36.96</v>
      </c>
      <c r="B3447" s="349">
        <v>521070.15</v>
      </c>
    </row>
    <row r="3448" spans="1:2" x14ac:dyDescent="0.2">
      <c r="A3448" s="349">
        <v>36.97</v>
      </c>
      <c r="B3448" s="349">
        <v>521276.27</v>
      </c>
    </row>
    <row r="3449" spans="1:2" x14ac:dyDescent="0.2">
      <c r="A3449" s="349">
        <v>36.979999999999997</v>
      </c>
      <c r="B3449" s="349">
        <v>521482.41</v>
      </c>
    </row>
    <row r="3450" spans="1:2" x14ac:dyDescent="0.2">
      <c r="A3450" s="349">
        <v>36.99</v>
      </c>
      <c r="B3450" s="349">
        <v>521688.59</v>
      </c>
    </row>
    <row r="3451" spans="1:2" x14ac:dyDescent="0.2">
      <c r="A3451" s="349">
        <v>37</v>
      </c>
      <c r="B3451" s="349">
        <v>521894.79</v>
      </c>
    </row>
    <row r="3452" spans="1:2" x14ac:dyDescent="0.2">
      <c r="A3452" s="349">
        <v>37.01</v>
      </c>
      <c r="B3452" s="349">
        <v>522101.03</v>
      </c>
    </row>
    <row r="3453" spans="1:2" x14ac:dyDescent="0.2">
      <c r="A3453" s="349">
        <v>37.020000000000003</v>
      </c>
      <c r="B3453" s="349">
        <v>522307.29</v>
      </c>
    </row>
    <row r="3454" spans="1:2" x14ac:dyDescent="0.2">
      <c r="A3454" s="349">
        <v>37.03</v>
      </c>
      <c r="B3454" s="349">
        <v>522513.59</v>
      </c>
    </row>
    <row r="3455" spans="1:2" x14ac:dyDescent="0.2">
      <c r="A3455" s="349">
        <v>37.04</v>
      </c>
      <c r="B3455" s="349">
        <v>522719.91</v>
      </c>
    </row>
    <row r="3456" spans="1:2" x14ac:dyDescent="0.2">
      <c r="A3456" s="349">
        <v>37.049999999999997</v>
      </c>
      <c r="B3456" s="349">
        <v>522926.26</v>
      </c>
    </row>
    <row r="3457" spans="1:2" x14ac:dyDescent="0.2">
      <c r="A3457" s="349">
        <v>37.06</v>
      </c>
      <c r="B3457" s="349">
        <v>523132.64</v>
      </c>
    </row>
    <row r="3458" spans="1:2" x14ac:dyDescent="0.2">
      <c r="A3458" s="349">
        <v>37.07</v>
      </c>
      <c r="B3458" s="349">
        <v>523339.05</v>
      </c>
    </row>
    <row r="3459" spans="1:2" x14ac:dyDescent="0.2">
      <c r="A3459" s="349">
        <v>37.08</v>
      </c>
      <c r="B3459" s="349">
        <v>523545.49</v>
      </c>
    </row>
    <row r="3460" spans="1:2" x14ac:dyDescent="0.2">
      <c r="A3460" s="349">
        <v>37.090000000000003</v>
      </c>
      <c r="B3460" s="349">
        <v>523751.96</v>
      </c>
    </row>
    <row r="3461" spans="1:2" x14ac:dyDescent="0.2">
      <c r="A3461" s="349">
        <v>37.1</v>
      </c>
      <c r="B3461" s="349">
        <v>523958.46</v>
      </c>
    </row>
    <row r="3462" spans="1:2" x14ac:dyDescent="0.2">
      <c r="A3462" s="349">
        <v>37.11</v>
      </c>
      <c r="B3462" s="349">
        <v>524164.99</v>
      </c>
    </row>
    <row r="3463" spans="1:2" x14ac:dyDescent="0.2">
      <c r="A3463" s="349">
        <v>37.119999999999997</v>
      </c>
      <c r="B3463" s="349">
        <v>524371.54</v>
      </c>
    </row>
    <row r="3464" spans="1:2" x14ac:dyDescent="0.2">
      <c r="A3464" s="349">
        <v>37.130000000000003</v>
      </c>
      <c r="B3464" s="349">
        <v>524578.13</v>
      </c>
    </row>
    <row r="3465" spans="1:2" x14ac:dyDescent="0.2">
      <c r="A3465" s="349">
        <v>37.14</v>
      </c>
      <c r="B3465" s="349">
        <v>524784.74</v>
      </c>
    </row>
    <row r="3466" spans="1:2" x14ac:dyDescent="0.2">
      <c r="A3466" s="349">
        <v>37.15</v>
      </c>
      <c r="B3466" s="349">
        <v>524991.39</v>
      </c>
    </row>
    <row r="3467" spans="1:2" x14ac:dyDescent="0.2">
      <c r="A3467" s="349">
        <v>37.159999999999997</v>
      </c>
      <c r="B3467" s="349">
        <v>525198.06000000006</v>
      </c>
    </row>
    <row r="3468" spans="1:2" x14ac:dyDescent="0.2">
      <c r="A3468" s="349">
        <v>37.17</v>
      </c>
      <c r="B3468" s="349">
        <v>525404.76</v>
      </c>
    </row>
    <row r="3469" spans="1:2" x14ac:dyDescent="0.2">
      <c r="A3469" s="349">
        <v>37.18</v>
      </c>
      <c r="B3469" s="349">
        <v>525611.5</v>
      </c>
    </row>
    <row r="3470" spans="1:2" x14ac:dyDescent="0.2">
      <c r="A3470" s="349">
        <v>37.19</v>
      </c>
      <c r="B3470" s="349">
        <v>525818.26</v>
      </c>
    </row>
    <row r="3471" spans="1:2" x14ac:dyDescent="0.2">
      <c r="A3471" s="349">
        <v>37.200000000000003</v>
      </c>
      <c r="B3471" s="349">
        <v>526025.05000000005</v>
      </c>
    </row>
    <row r="3472" spans="1:2" x14ac:dyDescent="0.2">
      <c r="A3472" s="349">
        <v>37.21</v>
      </c>
      <c r="B3472" s="349">
        <v>526231.87</v>
      </c>
    </row>
    <row r="3473" spans="1:2" x14ac:dyDescent="0.2">
      <c r="A3473" s="349">
        <v>37.22</v>
      </c>
      <c r="B3473" s="349">
        <v>526438.72</v>
      </c>
    </row>
    <row r="3474" spans="1:2" x14ac:dyDescent="0.2">
      <c r="A3474" s="349">
        <v>37.229999999999997</v>
      </c>
      <c r="B3474" s="349">
        <v>526645.6</v>
      </c>
    </row>
    <row r="3475" spans="1:2" x14ac:dyDescent="0.2">
      <c r="A3475" s="349">
        <v>37.24</v>
      </c>
      <c r="B3475" s="349">
        <v>526852.5</v>
      </c>
    </row>
    <row r="3476" spans="1:2" x14ac:dyDescent="0.2">
      <c r="A3476" s="349">
        <v>37.25</v>
      </c>
      <c r="B3476" s="349">
        <v>527059.43999999994</v>
      </c>
    </row>
    <row r="3477" spans="1:2" x14ac:dyDescent="0.2">
      <c r="A3477" s="349">
        <v>37.26</v>
      </c>
      <c r="B3477" s="349">
        <v>527266.4</v>
      </c>
    </row>
    <row r="3478" spans="1:2" x14ac:dyDescent="0.2">
      <c r="A3478" s="349">
        <v>37.270000000000003</v>
      </c>
      <c r="B3478" s="349">
        <v>527473.4</v>
      </c>
    </row>
    <row r="3479" spans="1:2" x14ac:dyDescent="0.2">
      <c r="A3479" s="349">
        <v>37.28</v>
      </c>
      <c r="B3479" s="349">
        <v>527680.42000000004</v>
      </c>
    </row>
    <row r="3480" spans="1:2" x14ac:dyDescent="0.2">
      <c r="A3480" s="349">
        <v>37.29</v>
      </c>
      <c r="B3480" s="349">
        <v>527887.48</v>
      </c>
    </row>
    <row r="3481" spans="1:2" x14ac:dyDescent="0.2">
      <c r="A3481" s="349">
        <v>37.299999999999997</v>
      </c>
      <c r="B3481" s="349">
        <v>528094.56000000006</v>
      </c>
    </row>
    <row r="3482" spans="1:2" x14ac:dyDescent="0.2">
      <c r="A3482" s="349">
        <v>37.31</v>
      </c>
      <c r="B3482" s="349">
        <v>528301.67000000004</v>
      </c>
    </row>
    <row r="3483" spans="1:2" x14ac:dyDescent="0.2">
      <c r="A3483" s="349">
        <v>37.32</v>
      </c>
      <c r="B3483" s="349">
        <v>528508.81000000006</v>
      </c>
    </row>
    <row r="3484" spans="1:2" x14ac:dyDescent="0.2">
      <c r="A3484" s="349">
        <v>37.33</v>
      </c>
      <c r="B3484" s="349">
        <v>528715.98</v>
      </c>
    </row>
    <row r="3485" spans="1:2" x14ac:dyDescent="0.2">
      <c r="A3485" s="349">
        <v>37.340000000000003</v>
      </c>
      <c r="B3485" s="349">
        <v>528923.18000000005</v>
      </c>
    </row>
    <row r="3486" spans="1:2" x14ac:dyDescent="0.2">
      <c r="A3486" s="349">
        <v>37.35</v>
      </c>
      <c r="B3486" s="349">
        <v>529130.41</v>
      </c>
    </row>
    <row r="3487" spans="1:2" x14ac:dyDescent="0.2">
      <c r="A3487" s="349">
        <v>37.36</v>
      </c>
      <c r="B3487" s="349">
        <v>529337.67000000004</v>
      </c>
    </row>
    <row r="3488" spans="1:2" x14ac:dyDescent="0.2">
      <c r="A3488" s="349">
        <v>37.369999999999997</v>
      </c>
      <c r="B3488" s="349">
        <v>529544.94999999995</v>
      </c>
    </row>
    <row r="3489" spans="1:2" x14ac:dyDescent="0.2">
      <c r="A3489" s="349">
        <v>37.380000000000003</v>
      </c>
      <c r="B3489" s="349">
        <v>529752.27</v>
      </c>
    </row>
    <row r="3490" spans="1:2" x14ac:dyDescent="0.2">
      <c r="A3490" s="349">
        <v>37.39</v>
      </c>
      <c r="B3490" s="349">
        <v>529959.61</v>
      </c>
    </row>
    <row r="3491" spans="1:2" x14ac:dyDescent="0.2">
      <c r="A3491" s="349">
        <v>37.4</v>
      </c>
      <c r="B3491" s="349">
        <v>530166.99</v>
      </c>
    </row>
    <row r="3492" spans="1:2" x14ac:dyDescent="0.2">
      <c r="A3492" s="349">
        <v>37.409999999999997</v>
      </c>
      <c r="B3492" s="349">
        <v>530374.39</v>
      </c>
    </row>
    <row r="3493" spans="1:2" x14ac:dyDescent="0.2">
      <c r="A3493" s="349">
        <v>37.42</v>
      </c>
      <c r="B3493" s="349">
        <v>530581.81999999995</v>
      </c>
    </row>
    <row r="3494" spans="1:2" x14ac:dyDescent="0.2">
      <c r="A3494" s="349">
        <v>37.43</v>
      </c>
      <c r="B3494" s="349">
        <v>530789.29</v>
      </c>
    </row>
    <row r="3495" spans="1:2" x14ac:dyDescent="0.2">
      <c r="A3495" s="349">
        <v>37.44</v>
      </c>
      <c r="B3495" s="349">
        <v>530996.78</v>
      </c>
    </row>
    <row r="3496" spans="1:2" x14ac:dyDescent="0.2">
      <c r="A3496" s="349">
        <v>37.450000000000003</v>
      </c>
      <c r="B3496" s="349">
        <v>531204.30000000005</v>
      </c>
    </row>
    <row r="3497" spans="1:2" x14ac:dyDescent="0.2">
      <c r="A3497" s="349">
        <v>37.46</v>
      </c>
      <c r="B3497" s="349">
        <v>531411.85</v>
      </c>
    </row>
    <row r="3498" spans="1:2" x14ac:dyDescent="0.2">
      <c r="A3498" s="349">
        <v>37.47</v>
      </c>
      <c r="B3498" s="349">
        <v>531619.42000000004</v>
      </c>
    </row>
    <row r="3499" spans="1:2" x14ac:dyDescent="0.2">
      <c r="A3499" s="349">
        <v>37.479999999999997</v>
      </c>
      <c r="B3499" s="349">
        <v>531827.03</v>
      </c>
    </row>
    <row r="3500" spans="1:2" x14ac:dyDescent="0.2">
      <c r="A3500" s="349">
        <v>37.49</v>
      </c>
      <c r="B3500" s="349">
        <v>532034.67000000004</v>
      </c>
    </row>
    <row r="3501" spans="1:2" x14ac:dyDescent="0.2">
      <c r="A3501" s="349">
        <v>37.5</v>
      </c>
      <c r="B3501" s="349">
        <v>532242.32999999996</v>
      </c>
    </row>
    <row r="3502" spans="1:2" x14ac:dyDescent="0.2">
      <c r="A3502" s="349">
        <v>37.51</v>
      </c>
      <c r="B3502" s="349">
        <v>532450.03</v>
      </c>
    </row>
    <row r="3503" spans="1:2" x14ac:dyDescent="0.2">
      <c r="A3503" s="349">
        <v>37.520000000000003</v>
      </c>
      <c r="B3503" s="349">
        <v>532657.75</v>
      </c>
    </row>
    <row r="3504" spans="1:2" x14ac:dyDescent="0.2">
      <c r="A3504" s="349">
        <v>37.53</v>
      </c>
      <c r="B3504" s="349">
        <v>532865.5</v>
      </c>
    </row>
    <row r="3505" spans="1:2" x14ac:dyDescent="0.2">
      <c r="A3505" s="349">
        <v>37.54</v>
      </c>
      <c r="B3505" s="349">
        <v>533073.29</v>
      </c>
    </row>
    <row r="3506" spans="1:2" x14ac:dyDescent="0.2">
      <c r="A3506" s="349">
        <v>37.549999999999997</v>
      </c>
      <c r="B3506" s="349">
        <v>533281.1</v>
      </c>
    </row>
    <row r="3507" spans="1:2" x14ac:dyDescent="0.2">
      <c r="A3507" s="349">
        <v>37.56</v>
      </c>
      <c r="B3507" s="349">
        <v>533488.93999999994</v>
      </c>
    </row>
    <row r="3508" spans="1:2" x14ac:dyDescent="0.2">
      <c r="A3508" s="349">
        <v>37.57</v>
      </c>
      <c r="B3508" s="349">
        <v>533696.81000000006</v>
      </c>
    </row>
    <row r="3509" spans="1:2" x14ac:dyDescent="0.2">
      <c r="A3509" s="349">
        <v>37.58</v>
      </c>
      <c r="B3509" s="349">
        <v>533904.69999999995</v>
      </c>
    </row>
    <row r="3510" spans="1:2" x14ac:dyDescent="0.2">
      <c r="A3510" s="349">
        <v>37.590000000000003</v>
      </c>
      <c r="B3510" s="349">
        <v>534112.63</v>
      </c>
    </row>
    <row r="3511" spans="1:2" x14ac:dyDescent="0.2">
      <c r="A3511" s="349">
        <v>37.6</v>
      </c>
      <c r="B3511" s="349">
        <v>534320.59</v>
      </c>
    </row>
    <row r="3512" spans="1:2" x14ac:dyDescent="0.2">
      <c r="A3512" s="349">
        <v>37.61</v>
      </c>
      <c r="B3512" s="349">
        <v>534528.56999999995</v>
      </c>
    </row>
    <row r="3513" spans="1:2" x14ac:dyDescent="0.2">
      <c r="A3513" s="349">
        <v>37.619999999999997</v>
      </c>
      <c r="B3513" s="349">
        <v>534736.59</v>
      </c>
    </row>
    <row r="3514" spans="1:2" x14ac:dyDescent="0.2">
      <c r="A3514" s="349">
        <v>37.630000000000003</v>
      </c>
      <c r="B3514" s="349">
        <v>534944.63</v>
      </c>
    </row>
    <row r="3515" spans="1:2" x14ac:dyDescent="0.2">
      <c r="A3515" s="349">
        <v>37.64</v>
      </c>
      <c r="B3515" s="349">
        <v>535152.69999999995</v>
      </c>
    </row>
    <row r="3516" spans="1:2" x14ac:dyDescent="0.2">
      <c r="A3516" s="349">
        <v>37.65</v>
      </c>
      <c r="B3516" s="349">
        <v>535360.81000000006</v>
      </c>
    </row>
    <row r="3517" spans="1:2" x14ac:dyDescent="0.2">
      <c r="A3517" s="349">
        <v>37.659999999999997</v>
      </c>
      <c r="B3517" s="349">
        <v>535568.93999999994</v>
      </c>
    </row>
    <row r="3518" spans="1:2" x14ac:dyDescent="0.2">
      <c r="A3518" s="349">
        <v>37.67</v>
      </c>
      <c r="B3518" s="349">
        <v>535777.1</v>
      </c>
    </row>
    <row r="3519" spans="1:2" x14ac:dyDescent="0.2">
      <c r="A3519" s="349">
        <v>37.68</v>
      </c>
      <c r="B3519" s="349">
        <v>535985.29</v>
      </c>
    </row>
    <row r="3520" spans="1:2" x14ac:dyDescent="0.2">
      <c r="A3520" s="349">
        <v>37.69</v>
      </c>
      <c r="B3520" s="349">
        <v>536193.5</v>
      </c>
    </row>
    <row r="3521" spans="1:2" x14ac:dyDescent="0.2">
      <c r="A3521" s="349">
        <v>37.700000000000003</v>
      </c>
      <c r="B3521" s="349">
        <v>536401.75</v>
      </c>
    </row>
    <row r="3522" spans="1:2" x14ac:dyDescent="0.2">
      <c r="A3522" s="349">
        <v>37.71</v>
      </c>
      <c r="B3522" s="349">
        <v>536610.03</v>
      </c>
    </row>
    <row r="3523" spans="1:2" x14ac:dyDescent="0.2">
      <c r="A3523" s="349">
        <v>37.72</v>
      </c>
      <c r="B3523" s="349">
        <v>536818.32999999996</v>
      </c>
    </row>
    <row r="3524" spans="1:2" x14ac:dyDescent="0.2">
      <c r="A3524" s="349">
        <v>37.729999999999997</v>
      </c>
      <c r="B3524" s="349">
        <v>537026.67000000004</v>
      </c>
    </row>
    <row r="3525" spans="1:2" x14ac:dyDescent="0.2">
      <c r="A3525" s="349">
        <v>37.74</v>
      </c>
      <c r="B3525" s="349">
        <v>537235.03</v>
      </c>
    </row>
    <row r="3526" spans="1:2" x14ac:dyDescent="0.2">
      <c r="A3526" s="349">
        <v>37.75</v>
      </c>
      <c r="B3526" s="349">
        <v>537443.42000000004</v>
      </c>
    </row>
    <row r="3527" spans="1:2" x14ac:dyDescent="0.2">
      <c r="A3527" s="349">
        <v>37.76</v>
      </c>
      <c r="B3527" s="349">
        <v>537651.84</v>
      </c>
    </row>
    <row r="3528" spans="1:2" x14ac:dyDescent="0.2">
      <c r="A3528" s="349">
        <v>37.770000000000003</v>
      </c>
      <c r="B3528" s="349">
        <v>537860.30000000005</v>
      </c>
    </row>
    <row r="3529" spans="1:2" x14ac:dyDescent="0.2">
      <c r="A3529" s="349">
        <v>37.78</v>
      </c>
      <c r="B3529" s="349">
        <v>538068.77</v>
      </c>
    </row>
    <row r="3530" spans="1:2" x14ac:dyDescent="0.2">
      <c r="A3530" s="349">
        <v>37.79</v>
      </c>
      <c r="B3530" s="349">
        <v>538277.28</v>
      </c>
    </row>
    <row r="3531" spans="1:2" x14ac:dyDescent="0.2">
      <c r="A3531" s="349">
        <v>37.799999999999997</v>
      </c>
      <c r="B3531" s="349">
        <v>538485.81999999995</v>
      </c>
    </row>
    <row r="3532" spans="1:2" x14ac:dyDescent="0.2">
      <c r="A3532" s="349">
        <v>37.81</v>
      </c>
      <c r="B3532" s="349">
        <v>538694.39</v>
      </c>
    </row>
    <row r="3533" spans="1:2" x14ac:dyDescent="0.2">
      <c r="A3533" s="349">
        <v>37.82</v>
      </c>
      <c r="B3533" s="349">
        <v>538902.98</v>
      </c>
    </row>
    <row r="3534" spans="1:2" x14ac:dyDescent="0.2">
      <c r="A3534" s="349">
        <v>37.83</v>
      </c>
      <c r="B3534" s="349">
        <v>539111.61</v>
      </c>
    </row>
    <row r="3535" spans="1:2" x14ac:dyDescent="0.2">
      <c r="A3535" s="349">
        <v>37.840000000000003</v>
      </c>
      <c r="B3535" s="349">
        <v>539320.26</v>
      </c>
    </row>
    <row r="3536" spans="1:2" x14ac:dyDescent="0.2">
      <c r="A3536" s="349">
        <v>37.85</v>
      </c>
      <c r="B3536" s="349">
        <v>539528.93999999994</v>
      </c>
    </row>
    <row r="3537" spans="1:2" x14ac:dyDescent="0.2">
      <c r="A3537" s="349">
        <v>37.86</v>
      </c>
      <c r="B3537" s="349">
        <v>539737.66</v>
      </c>
    </row>
    <row r="3538" spans="1:2" x14ac:dyDescent="0.2">
      <c r="A3538" s="349">
        <v>37.869999999999997</v>
      </c>
      <c r="B3538" s="349">
        <v>539946.4</v>
      </c>
    </row>
    <row r="3539" spans="1:2" x14ac:dyDescent="0.2">
      <c r="A3539" s="349">
        <v>37.880000000000003</v>
      </c>
      <c r="B3539" s="349">
        <v>540155.17000000004</v>
      </c>
    </row>
    <row r="3540" spans="1:2" x14ac:dyDescent="0.2">
      <c r="A3540" s="349">
        <v>37.89</v>
      </c>
      <c r="B3540" s="349">
        <v>540363.96</v>
      </c>
    </row>
    <row r="3541" spans="1:2" x14ac:dyDescent="0.2">
      <c r="A3541" s="349">
        <v>37.9</v>
      </c>
      <c r="B3541" s="349">
        <v>540572.79</v>
      </c>
    </row>
    <row r="3542" spans="1:2" x14ac:dyDescent="0.2">
      <c r="A3542" s="349">
        <v>37.909999999999997</v>
      </c>
      <c r="B3542" s="349">
        <v>540781.65</v>
      </c>
    </row>
    <row r="3543" spans="1:2" x14ac:dyDescent="0.2">
      <c r="A3543" s="349">
        <v>37.92</v>
      </c>
      <c r="B3543" s="349">
        <v>540990.53</v>
      </c>
    </row>
    <row r="3544" spans="1:2" x14ac:dyDescent="0.2">
      <c r="A3544" s="349">
        <v>37.93</v>
      </c>
      <c r="B3544" s="349">
        <v>541199.44999999995</v>
      </c>
    </row>
    <row r="3545" spans="1:2" x14ac:dyDescent="0.2">
      <c r="A3545" s="349">
        <v>37.94</v>
      </c>
      <c r="B3545" s="349">
        <v>541408.39</v>
      </c>
    </row>
    <row r="3546" spans="1:2" x14ac:dyDescent="0.2">
      <c r="A3546" s="349">
        <v>37.950000000000003</v>
      </c>
      <c r="B3546" s="349">
        <v>541617.37</v>
      </c>
    </row>
    <row r="3547" spans="1:2" x14ac:dyDescent="0.2">
      <c r="A3547" s="349">
        <v>37.96</v>
      </c>
      <c r="B3547" s="349">
        <v>541826.37</v>
      </c>
    </row>
    <row r="3548" spans="1:2" x14ac:dyDescent="0.2">
      <c r="A3548" s="349">
        <v>37.97</v>
      </c>
      <c r="B3548" s="349">
        <v>542035.4</v>
      </c>
    </row>
    <row r="3549" spans="1:2" x14ac:dyDescent="0.2">
      <c r="A3549" s="349">
        <v>37.979999999999997</v>
      </c>
      <c r="B3549" s="349">
        <v>542244.46</v>
      </c>
    </row>
    <row r="3550" spans="1:2" x14ac:dyDescent="0.2">
      <c r="A3550" s="349">
        <v>37.99</v>
      </c>
      <c r="B3550" s="349">
        <v>542453.54</v>
      </c>
    </row>
    <row r="3551" spans="1:2" x14ac:dyDescent="0.2">
      <c r="A3551" s="349">
        <v>38</v>
      </c>
      <c r="B3551" s="349">
        <v>542662.66</v>
      </c>
    </row>
    <row r="3552" spans="1:2" x14ac:dyDescent="0.2">
      <c r="A3552" s="349">
        <v>38.01</v>
      </c>
      <c r="B3552" s="349">
        <v>542871.81000000006</v>
      </c>
    </row>
    <row r="3553" spans="1:2" x14ac:dyDescent="0.2">
      <c r="A3553" s="349">
        <v>38.020000000000003</v>
      </c>
      <c r="B3553" s="349">
        <v>543080.98</v>
      </c>
    </row>
    <row r="3554" spans="1:2" x14ac:dyDescent="0.2">
      <c r="A3554" s="349">
        <v>38.03</v>
      </c>
      <c r="B3554" s="349">
        <v>543290.18999999994</v>
      </c>
    </row>
    <row r="3555" spans="1:2" x14ac:dyDescent="0.2">
      <c r="A3555" s="349">
        <v>38.04</v>
      </c>
      <c r="B3555" s="349">
        <v>543499.42000000004</v>
      </c>
    </row>
    <row r="3556" spans="1:2" x14ac:dyDescent="0.2">
      <c r="A3556" s="349">
        <v>38.049999999999997</v>
      </c>
      <c r="B3556" s="349">
        <v>543708.68000000005</v>
      </c>
    </row>
    <row r="3557" spans="1:2" x14ac:dyDescent="0.2">
      <c r="A3557" s="349">
        <v>38.06</v>
      </c>
      <c r="B3557" s="349">
        <v>543917.97</v>
      </c>
    </row>
    <row r="3558" spans="1:2" x14ac:dyDescent="0.2">
      <c r="A3558" s="349">
        <v>38.07</v>
      </c>
      <c r="B3558" s="349">
        <v>544127.29</v>
      </c>
    </row>
    <row r="3559" spans="1:2" x14ac:dyDescent="0.2">
      <c r="A3559" s="349">
        <v>38.08</v>
      </c>
      <c r="B3559" s="349">
        <v>544336.64000000001</v>
      </c>
    </row>
    <row r="3560" spans="1:2" x14ac:dyDescent="0.2">
      <c r="A3560" s="349">
        <v>38.090000000000003</v>
      </c>
      <c r="B3560" s="349">
        <v>544546.02</v>
      </c>
    </row>
    <row r="3561" spans="1:2" x14ac:dyDescent="0.2">
      <c r="A3561" s="349">
        <v>38.1</v>
      </c>
      <c r="B3561" s="349">
        <v>544755.43000000005</v>
      </c>
    </row>
    <row r="3562" spans="1:2" x14ac:dyDescent="0.2">
      <c r="A3562" s="349">
        <v>38.11</v>
      </c>
      <c r="B3562" s="349">
        <v>544964.86</v>
      </c>
    </row>
    <row r="3563" spans="1:2" x14ac:dyDescent="0.2">
      <c r="A3563" s="349">
        <v>38.119999999999997</v>
      </c>
      <c r="B3563" s="349">
        <v>545174.32999999996</v>
      </c>
    </row>
    <row r="3564" spans="1:2" x14ac:dyDescent="0.2">
      <c r="A3564" s="349">
        <v>38.130000000000003</v>
      </c>
      <c r="B3564" s="349">
        <v>545383.81999999995</v>
      </c>
    </row>
    <row r="3565" spans="1:2" x14ac:dyDescent="0.2">
      <c r="A3565" s="349">
        <v>38.14</v>
      </c>
      <c r="B3565" s="349">
        <v>545593.34</v>
      </c>
    </row>
    <row r="3566" spans="1:2" x14ac:dyDescent="0.2">
      <c r="A3566" s="349">
        <v>38.15</v>
      </c>
      <c r="B3566" s="349">
        <v>545802.9</v>
      </c>
    </row>
    <row r="3567" spans="1:2" x14ac:dyDescent="0.2">
      <c r="A3567" s="349">
        <v>38.159999999999997</v>
      </c>
      <c r="B3567" s="349">
        <v>546012.48</v>
      </c>
    </row>
    <row r="3568" spans="1:2" x14ac:dyDescent="0.2">
      <c r="A3568" s="349">
        <v>38.17</v>
      </c>
      <c r="B3568" s="349">
        <v>546222.09</v>
      </c>
    </row>
    <row r="3569" spans="1:4" x14ac:dyDescent="0.2">
      <c r="A3569" s="349">
        <v>38.18</v>
      </c>
      <c r="B3569" s="349">
        <v>546431.72</v>
      </c>
    </row>
    <row r="3570" spans="1:4" x14ac:dyDescent="0.2">
      <c r="A3570" s="349">
        <v>38.19</v>
      </c>
      <c r="B3570" s="349">
        <v>546641.39</v>
      </c>
    </row>
    <row r="3571" spans="1:4" x14ac:dyDescent="0.2">
      <c r="A3571" s="349">
        <v>38.200000000000003</v>
      </c>
      <c r="B3571" s="349">
        <v>546851.09</v>
      </c>
    </row>
    <row r="3572" spans="1:4" x14ac:dyDescent="0.2">
      <c r="A3572" s="349">
        <v>38.21</v>
      </c>
      <c r="B3572" s="349">
        <v>547060.81000000006</v>
      </c>
    </row>
    <row r="3573" spans="1:4" x14ac:dyDescent="0.2">
      <c r="A3573" s="349">
        <v>38.22</v>
      </c>
      <c r="B3573" s="349">
        <v>547270.56999999995</v>
      </c>
    </row>
    <row r="3574" spans="1:4" x14ac:dyDescent="0.2">
      <c r="A3574" s="349">
        <v>38.229999999999997</v>
      </c>
      <c r="B3574" s="349">
        <v>547480.35</v>
      </c>
    </row>
    <row r="3575" spans="1:4" x14ac:dyDescent="0.2">
      <c r="A3575" s="349">
        <v>38.24</v>
      </c>
      <c r="B3575" s="349">
        <v>547690.16</v>
      </c>
    </row>
    <row r="3576" spans="1:4" x14ac:dyDescent="0.2">
      <c r="A3576" s="349">
        <v>38.25</v>
      </c>
      <c r="B3576" s="349">
        <v>547900</v>
      </c>
      <c r="D3576" t="s">
        <v>171</v>
      </c>
    </row>
    <row r="3577" spans="1:4" x14ac:dyDescent="0.2">
      <c r="A3577" s="349">
        <v>38.26</v>
      </c>
      <c r="B3577" s="349">
        <v>548109.91</v>
      </c>
    </row>
    <row r="3578" spans="1:4" x14ac:dyDescent="0.2">
      <c r="A3578" s="349">
        <v>38.270000000000003</v>
      </c>
      <c r="B3578" s="349">
        <v>548319.85</v>
      </c>
    </row>
    <row r="3579" spans="1:4" x14ac:dyDescent="0.2">
      <c r="A3579" s="349">
        <v>38.28</v>
      </c>
      <c r="B3579" s="349">
        <v>548529.81999999995</v>
      </c>
    </row>
    <row r="3580" spans="1:4" x14ac:dyDescent="0.2">
      <c r="A3580" s="349">
        <v>38.29</v>
      </c>
      <c r="B3580" s="349">
        <v>548739.81999999995</v>
      </c>
    </row>
    <row r="3581" spans="1:4" x14ac:dyDescent="0.2">
      <c r="A3581" s="349">
        <v>38.299999999999997</v>
      </c>
      <c r="B3581" s="349">
        <v>548949.84</v>
      </c>
    </row>
    <row r="3582" spans="1:4" x14ac:dyDescent="0.2">
      <c r="A3582" s="349">
        <v>38.31</v>
      </c>
      <c r="B3582" s="349">
        <v>549159.9</v>
      </c>
    </row>
    <row r="3583" spans="1:4" x14ac:dyDescent="0.2">
      <c r="A3583" s="349">
        <v>38.32</v>
      </c>
      <c r="B3583" s="349">
        <v>549369.98</v>
      </c>
    </row>
    <row r="3584" spans="1:4" x14ac:dyDescent="0.2">
      <c r="A3584" s="349">
        <v>38.33</v>
      </c>
      <c r="B3584" s="349">
        <v>549580.1</v>
      </c>
    </row>
    <row r="3585" spans="1:2" x14ac:dyDescent="0.2">
      <c r="A3585" s="349">
        <v>38.340000000000003</v>
      </c>
      <c r="B3585" s="349">
        <v>549790.24</v>
      </c>
    </row>
    <row r="3586" spans="1:2" x14ac:dyDescent="0.2">
      <c r="A3586" s="349">
        <v>38.35</v>
      </c>
      <c r="B3586" s="349">
        <v>550000.41</v>
      </c>
    </row>
    <row r="3587" spans="1:2" x14ac:dyDescent="0.2">
      <c r="A3587" s="349">
        <v>38.36</v>
      </c>
      <c r="B3587" s="349">
        <v>550210.61</v>
      </c>
    </row>
    <row r="3588" spans="1:2" x14ac:dyDescent="0.2">
      <c r="A3588" s="349">
        <v>38.369999999999997</v>
      </c>
      <c r="B3588" s="349">
        <v>550420.84</v>
      </c>
    </row>
    <row r="3589" spans="1:2" x14ac:dyDescent="0.2">
      <c r="A3589" s="349">
        <v>38.380000000000003</v>
      </c>
      <c r="B3589" s="349">
        <v>550631.09</v>
      </c>
    </row>
    <row r="3590" spans="1:2" x14ac:dyDescent="0.2">
      <c r="A3590" s="349">
        <v>38.39</v>
      </c>
      <c r="B3590" s="349">
        <v>550841.38</v>
      </c>
    </row>
    <row r="3591" spans="1:2" x14ac:dyDescent="0.2">
      <c r="A3591" s="349">
        <v>38.4</v>
      </c>
      <c r="B3591" s="349">
        <v>551051.69999999995</v>
      </c>
    </row>
    <row r="3592" spans="1:2" x14ac:dyDescent="0.2">
      <c r="A3592" s="349">
        <v>38.409999999999997</v>
      </c>
      <c r="B3592" s="349">
        <v>551262.04</v>
      </c>
    </row>
    <row r="3593" spans="1:2" x14ac:dyDescent="0.2">
      <c r="A3593" s="349">
        <v>38.42</v>
      </c>
      <c r="B3593" s="349">
        <v>551472.41</v>
      </c>
    </row>
    <row r="3594" spans="1:2" x14ac:dyDescent="0.2">
      <c r="A3594" s="349">
        <v>38.43</v>
      </c>
      <c r="B3594" s="349">
        <v>551682.81000000006</v>
      </c>
    </row>
    <row r="3595" spans="1:2" x14ac:dyDescent="0.2">
      <c r="A3595" s="349">
        <v>38.44</v>
      </c>
      <c r="B3595" s="349">
        <v>551893.25</v>
      </c>
    </row>
    <row r="3596" spans="1:2" x14ac:dyDescent="0.2">
      <c r="A3596" s="349">
        <v>38.450000000000003</v>
      </c>
      <c r="B3596" s="349">
        <v>552103.69999999995</v>
      </c>
    </row>
    <row r="3597" spans="1:2" x14ac:dyDescent="0.2">
      <c r="A3597" s="349">
        <v>38.46</v>
      </c>
      <c r="B3597" s="349">
        <v>552314.18999999994</v>
      </c>
    </row>
    <row r="3598" spans="1:2" x14ac:dyDescent="0.2">
      <c r="A3598" s="349">
        <v>38.47</v>
      </c>
      <c r="B3598" s="349">
        <v>552524.71</v>
      </c>
    </row>
    <row r="3599" spans="1:2" x14ac:dyDescent="0.2">
      <c r="A3599" s="349">
        <v>38.479999999999997</v>
      </c>
      <c r="B3599" s="349">
        <v>552735.26</v>
      </c>
    </row>
    <row r="3600" spans="1:2" x14ac:dyDescent="0.2">
      <c r="A3600" s="349">
        <v>38.49</v>
      </c>
      <c r="B3600" s="349">
        <v>552945.82999999996</v>
      </c>
    </row>
    <row r="3601" spans="1:2" x14ac:dyDescent="0.2">
      <c r="A3601" s="349">
        <v>38.5</v>
      </c>
      <c r="B3601" s="349">
        <v>553156.43000000005</v>
      </c>
    </row>
    <row r="3602" spans="1:2" x14ac:dyDescent="0.2">
      <c r="A3602" s="349">
        <v>38.51</v>
      </c>
      <c r="B3602" s="349">
        <v>553367.06999999995</v>
      </c>
    </row>
    <row r="3603" spans="1:2" x14ac:dyDescent="0.2">
      <c r="A3603" s="349">
        <v>38.520000000000003</v>
      </c>
      <c r="B3603" s="349">
        <v>553577.73</v>
      </c>
    </row>
    <row r="3604" spans="1:2" x14ac:dyDescent="0.2">
      <c r="A3604" s="349">
        <v>38.53</v>
      </c>
      <c r="B3604" s="349">
        <v>553788.42000000004</v>
      </c>
    </row>
    <row r="3605" spans="1:2" x14ac:dyDescent="0.2">
      <c r="A3605" s="349">
        <v>38.54</v>
      </c>
      <c r="B3605" s="349">
        <v>553999.14</v>
      </c>
    </row>
    <row r="3606" spans="1:2" x14ac:dyDescent="0.2">
      <c r="A3606" s="349">
        <v>38.549999999999997</v>
      </c>
      <c r="B3606" s="349">
        <v>554209.88</v>
      </c>
    </row>
    <row r="3607" spans="1:2" x14ac:dyDescent="0.2">
      <c r="A3607" s="349">
        <v>38.56</v>
      </c>
      <c r="B3607" s="349">
        <v>554420.66</v>
      </c>
    </row>
    <row r="3608" spans="1:2" x14ac:dyDescent="0.2">
      <c r="A3608" s="349">
        <v>38.57</v>
      </c>
      <c r="B3608" s="349">
        <v>554631.47</v>
      </c>
    </row>
    <row r="3609" spans="1:2" x14ac:dyDescent="0.2">
      <c r="A3609" s="349">
        <v>38.58</v>
      </c>
      <c r="B3609" s="349">
        <v>554842.30000000005</v>
      </c>
    </row>
    <row r="3610" spans="1:2" x14ac:dyDescent="0.2">
      <c r="A3610" s="349">
        <v>38.590000000000003</v>
      </c>
      <c r="B3610" s="349">
        <v>555053.16</v>
      </c>
    </row>
    <row r="3611" spans="1:2" x14ac:dyDescent="0.2">
      <c r="A3611" s="349">
        <v>38.6</v>
      </c>
      <c r="B3611" s="349">
        <v>555264.06000000006</v>
      </c>
    </row>
    <row r="3612" spans="1:2" x14ac:dyDescent="0.2">
      <c r="A3612" s="349">
        <v>38.61</v>
      </c>
      <c r="B3612" s="349">
        <v>555474.98</v>
      </c>
    </row>
    <row r="3613" spans="1:2" x14ac:dyDescent="0.2">
      <c r="A3613" s="349">
        <v>38.619999999999997</v>
      </c>
      <c r="B3613" s="349">
        <v>555685.93000000005</v>
      </c>
    </row>
    <row r="3614" spans="1:2" x14ac:dyDescent="0.2">
      <c r="A3614" s="349">
        <v>38.630000000000003</v>
      </c>
      <c r="B3614" s="349">
        <v>555896.9</v>
      </c>
    </row>
    <row r="3615" spans="1:2" x14ac:dyDescent="0.2">
      <c r="A3615" s="349">
        <v>38.64</v>
      </c>
      <c r="B3615" s="349">
        <v>556107.91</v>
      </c>
    </row>
    <row r="3616" spans="1:2" x14ac:dyDescent="0.2">
      <c r="A3616" s="349">
        <v>38.65</v>
      </c>
      <c r="B3616" s="349">
        <v>556318.94999999995</v>
      </c>
    </row>
    <row r="3617" spans="1:2" x14ac:dyDescent="0.2">
      <c r="A3617" s="349">
        <v>38.659999999999997</v>
      </c>
      <c r="B3617" s="349">
        <v>556530.01</v>
      </c>
    </row>
    <row r="3618" spans="1:2" x14ac:dyDescent="0.2">
      <c r="A3618" s="349">
        <v>38.67</v>
      </c>
      <c r="B3618" s="349">
        <v>556741.1</v>
      </c>
    </row>
    <row r="3619" spans="1:2" x14ac:dyDescent="0.2">
      <c r="A3619" s="349">
        <v>38.68</v>
      </c>
      <c r="B3619" s="349">
        <v>556952.23</v>
      </c>
    </row>
    <row r="3620" spans="1:2" x14ac:dyDescent="0.2">
      <c r="A3620" s="349">
        <v>38.69</v>
      </c>
      <c r="B3620" s="349">
        <v>557163.38</v>
      </c>
    </row>
    <row r="3621" spans="1:2" x14ac:dyDescent="0.2">
      <c r="A3621" s="349">
        <v>38.700000000000003</v>
      </c>
      <c r="B3621" s="349">
        <v>557374.56000000006</v>
      </c>
    </row>
    <row r="3622" spans="1:2" x14ac:dyDescent="0.2">
      <c r="A3622" s="349">
        <v>38.71</v>
      </c>
      <c r="B3622" s="349">
        <v>557585.76</v>
      </c>
    </row>
    <row r="3623" spans="1:2" x14ac:dyDescent="0.2">
      <c r="A3623" s="349">
        <v>38.72</v>
      </c>
      <c r="B3623" s="349">
        <v>557797</v>
      </c>
    </row>
    <row r="3624" spans="1:2" x14ac:dyDescent="0.2">
      <c r="A3624" s="349">
        <v>38.729999999999997</v>
      </c>
      <c r="B3624" s="349">
        <v>558008.27</v>
      </c>
    </row>
    <row r="3625" spans="1:2" x14ac:dyDescent="0.2">
      <c r="A3625" s="349">
        <v>38.74</v>
      </c>
      <c r="B3625" s="349">
        <v>558219.56000000006</v>
      </c>
    </row>
    <row r="3626" spans="1:2" x14ac:dyDescent="0.2">
      <c r="A3626" s="349">
        <v>38.75</v>
      </c>
      <c r="B3626" s="349">
        <v>558430.88</v>
      </c>
    </row>
    <row r="3627" spans="1:2" x14ac:dyDescent="0.2">
      <c r="A3627" s="349">
        <v>38.76</v>
      </c>
      <c r="B3627" s="349">
        <v>558642.24</v>
      </c>
    </row>
    <row r="3628" spans="1:2" x14ac:dyDescent="0.2">
      <c r="A3628" s="349">
        <v>38.770000000000003</v>
      </c>
      <c r="B3628" s="349">
        <v>558853.62</v>
      </c>
    </row>
    <row r="3629" spans="1:2" x14ac:dyDescent="0.2">
      <c r="A3629" s="349">
        <v>38.78</v>
      </c>
      <c r="B3629" s="349">
        <v>559065.03</v>
      </c>
    </row>
    <row r="3630" spans="1:2" x14ac:dyDescent="0.2">
      <c r="A3630" s="349">
        <v>38.79</v>
      </c>
      <c r="B3630" s="349">
        <v>559276.46</v>
      </c>
    </row>
    <row r="3631" spans="1:2" x14ac:dyDescent="0.2">
      <c r="A3631" s="349">
        <v>38.799999999999997</v>
      </c>
      <c r="B3631" s="349">
        <v>559487.93000000005</v>
      </c>
    </row>
    <row r="3632" spans="1:2" x14ac:dyDescent="0.2">
      <c r="A3632" s="349">
        <v>38.81</v>
      </c>
      <c r="B3632" s="349">
        <v>559699.43000000005</v>
      </c>
    </row>
    <row r="3633" spans="1:2" x14ac:dyDescent="0.2">
      <c r="A3633" s="349">
        <v>38.82</v>
      </c>
      <c r="B3633" s="349">
        <v>559910.94999999995</v>
      </c>
    </row>
    <row r="3634" spans="1:2" x14ac:dyDescent="0.2">
      <c r="A3634" s="349">
        <v>38.83</v>
      </c>
      <c r="B3634" s="349">
        <v>560122.51</v>
      </c>
    </row>
    <row r="3635" spans="1:2" x14ac:dyDescent="0.2">
      <c r="A3635" s="349">
        <v>38.840000000000003</v>
      </c>
      <c r="B3635" s="349">
        <v>560334.09</v>
      </c>
    </row>
    <row r="3636" spans="1:2" x14ac:dyDescent="0.2">
      <c r="A3636" s="349">
        <v>38.85</v>
      </c>
      <c r="B3636" s="349">
        <v>560545.69999999995</v>
      </c>
    </row>
    <row r="3637" spans="1:2" x14ac:dyDescent="0.2">
      <c r="A3637" s="349">
        <v>38.86</v>
      </c>
      <c r="B3637" s="349">
        <v>560757.34</v>
      </c>
    </row>
    <row r="3638" spans="1:2" x14ac:dyDescent="0.2">
      <c r="A3638" s="349">
        <v>38.869999999999997</v>
      </c>
      <c r="B3638" s="349">
        <v>560969</v>
      </c>
    </row>
    <row r="3639" spans="1:2" x14ac:dyDescent="0.2">
      <c r="A3639" s="349">
        <v>38.880000000000003</v>
      </c>
      <c r="B3639" s="349">
        <v>561180.69999999995</v>
      </c>
    </row>
    <row r="3640" spans="1:2" x14ac:dyDescent="0.2">
      <c r="A3640" s="349">
        <v>38.89</v>
      </c>
      <c r="B3640" s="349">
        <v>561392.43000000005</v>
      </c>
    </row>
    <row r="3641" spans="1:2" x14ac:dyDescent="0.2">
      <c r="A3641" s="349">
        <v>38.9</v>
      </c>
      <c r="B3641" s="349">
        <v>561604.18000000005</v>
      </c>
    </row>
    <row r="3642" spans="1:2" x14ac:dyDescent="0.2">
      <c r="A3642" s="349">
        <v>38.909999999999997</v>
      </c>
      <c r="B3642" s="349">
        <v>561815.96</v>
      </c>
    </row>
    <row r="3643" spans="1:2" x14ac:dyDescent="0.2">
      <c r="A3643" s="349">
        <v>38.92</v>
      </c>
      <c r="B3643" s="349">
        <v>562027.78</v>
      </c>
    </row>
    <row r="3644" spans="1:2" x14ac:dyDescent="0.2">
      <c r="A3644" s="349">
        <v>38.93</v>
      </c>
      <c r="B3644" s="349">
        <v>562239.62</v>
      </c>
    </row>
    <row r="3645" spans="1:2" x14ac:dyDescent="0.2">
      <c r="A3645" s="349">
        <v>38.94</v>
      </c>
      <c r="B3645" s="349">
        <v>562451.48</v>
      </c>
    </row>
    <row r="3646" spans="1:2" x14ac:dyDescent="0.2">
      <c r="A3646" s="349">
        <v>38.950000000000003</v>
      </c>
      <c r="B3646" s="349">
        <v>562663.38</v>
      </c>
    </row>
    <row r="3647" spans="1:2" x14ac:dyDescent="0.2">
      <c r="A3647" s="349">
        <v>38.96</v>
      </c>
      <c r="B3647" s="349">
        <v>562875.31000000006</v>
      </c>
    </row>
    <row r="3648" spans="1:2" x14ac:dyDescent="0.2">
      <c r="A3648" s="349">
        <v>38.97</v>
      </c>
      <c r="B3648" s="349">
        <v>563087.26</v>
      </c>
    </row>
    <row r="3649" spans="1:2" x14ac:dyDescent="0.2">
      <c r="A3649" s="349">
        <v>38.979999999999997</v>
      </c>
      <c r="B3649" s="349">
        <v>563299.25</v>
      </c>
    </row>
    <row r="3650" spans="1:2" x14ac:dyDescent="0.2">
      <c r="A3650" s="349">
        <v>38.99</v>
      </c>
      <c r="B3650" s="349">
        <v>563511.26</v>
      </c>
    </row>
    <row r="3651" spans="1:2" x14ac:dyDescent="0.2">
      <c r="A3651" s="349">
        <v>39</v>
      </c>
      <c r="B3651" s="349">
        <v>563723.30000000005</v>
      </c>
    </row>
    <row r="3652" spans="1:2" x14ac:dyDescent="0.2">
      <c r="A3652" s="349">
        <v>39.01</v>
      </c>
      <c r="B3652" s="349">
        <v>563935.37</v>
      </c>
    </row>
    <row r="3653" spans="1:2" x14ac:dyDescent="0.2">
      <c r="A3653" s="349">
        <v>39.020000000000003</v>
      </c>
      <c r="B3653" s="349">
        <v>564147.47</v>
      </c>
    </row>
    <row r="3654" spans="1:2" x14ac:dyDescent="0.2">
      <c r="A3654" s="349">
        <v>39.03</v>
      </c>
      <c r="B3654" s="349">
        <v>564359.6</v>
      </c>
    </row>
    <row r="3655" spans="1:2" x14ac:dyDescent="0.2">
      <c r="A3655" s="349">
        <v>39.04</v>
      </c>
      <c r="B3655" s="349">
        <v>564571.75</v>
      </c>
    </row>
    <row r="3656" spans="1:2" x14ac:dyDescent="0.2">
      <c r="A3656" s="349">
        <v>39.049999999999997</v>
      </c>
      <c r="B3656" s="349">
        <v>564783.93999999994</v>
      </c>
    </row>
    <row r="3657" spans="1:2" x14ac:dyDescent="0.2">
      <c r="A3657" s="349">
        <v>39.06</v>
      </c>
      <c r="B3657" s="349">
        <v>564996.15</v>
      </c>
    </row>
    <row r="3658" spans="1:2" x14ac:dyDescent="0.2">
      <c r="A3658" s="349">
        <v>39.07</v>
      </c>
      <c r="B3658" s="349">
        <v>565208.39</v>
      </c>
    </row>
    <row r="3659" spans="1:2" x14ac:dyDescent="0.2">
      <c r="A3659" s="349">
        <v>39.08</v>
      </c>
      <c r="B3659" s="349">
        <v>565420.66</v>
      </c>
    </row>
    <row r="3660" spans="1:2" x14ac:dyDescent="0.2">
      <c r="A3660" s="349">
        <v>39.090000000000003</v>
      </c>
      <c r="B3660" s="349">
        <v>565632.96</v>
      </c>
    </row>
    <row r="3661" spans="1:2" x14ac:dyDescent="0.2">
      <c r="A3661" s="349">
        <v>39.1</v>
      </c>
      <c r="B3661" s="349">
        <v>565845.29</v>
      </c>
    </row>
    <row r="3662" spans="1:2" x14ac:dyDescent="0.2">
      <c r="A3662" s="349">
        <v>39.11</v>
      </c>
      <c r="B3662" s="349">
        <v>566057.64</v>
      </c>
    </row>
    <row r="3663" spans="1:2" x14ac:dyDescent="0.2">
      <c r="A3663" s="349">
        <v>39.119999999999997</v>
      </c>
      <c r="B3663" s="349">
        <v>566270.03</v>
      </c>
    </row>
    <row r="3664" spans="1:2" x14ac:dyDescent="0.2">
      <c r="A3664" s="349">
        <v>39.130000000000003</v>
      </c>
      <c r="B3664" s="349">
        <v>566482.43999999994</v>
      </c>
    </row>
    <row r="3665" spans="1:2" x14ac:dyDescent="0.2">
      <c r="A3665" s="349">
        <v>39.14</v>
      </c>
      <c r="B3665" s="349">
        <v>566694.88</v>
      </c>
    </row>
    <row r="3666" spans="1:2" x14ac:dyDescent="0.2">
      <c r="A3666" s="349">
        <v>39.15</v>
      </c>
      <c r="B3666" s="349">
        <v>566907.36</v>
      </c>
    </row>
    <row r="3667" spans="1:2" x14ac:dyDescent="0.2">
      <c r="A3667" s="349">
        <v>39.159999999999997</v>
      </c>
      <c r="B3667" s="349">
        <v>567119.85</v>
      </c>
    </row>
    <row r="3668" spans="1:2" x14ac:dyDescent="0.2">
      <c r="A3668" s="349">
        <v>39.17</v>
      </c>
      <c r="B3668" s="349">
        <v>567332.38</v>
      </c>
    </row>
    <row r="3669" spans="1:2" x14ac:dyDescent="0.2">
      <c r="A3669" s="349">
        <v>39.18</v>
      </c>
      <c r="B3669" s="349">
        <v>567544.93999999994</v>
      </c>
    </row>
    <row r="3670" spans="1:2" x14ac:dyDescent="0.2">
      <c r="A3670" s="349">
        <v>39.19</v>
      </c>
      <c r="B3670" s="349">
        <v>567757.52</v>
      </c>
    </row>
    <row r="3671" spans="1:2" x14ac:dyDescent="0.2">
      <c r="A3671" s="349">
        <v>39.200000000000003</v>
      </c>
      <c r="B3671" s="349">
        <v>567970.14</v>
      </c>
    </row>
    <row r="3672" spans="1:2" x14ac:dyDescent="0.2">
      <c r="A3672" s="349">
        <v>39.21</v>
      </c>
      <c r="B3672" s="349">
        <v>568182.78</v>
      </c>
    </row>
    <row r="3673" spans="1:2" x14ac:dyDescent="0.2">
      <c r="A3673" s="349">
        <v>39.22</v>
      </c>
      <c r="B3673" s="349">
        <v>568395.44999999995</v>
      </c>
    </row>
    <row r="3674" spans="1:2" x14ac:dyDescent="0.2">
      <c r="A3674" s="349">
        <v>39.229999999999997</v>
      </c>
      <c r="B3674" s="349">
        <v>568608.15</v>
      </c>
    </row>
    <row r="3675" spans="1:2" x14ac:dyDescent="0.2">
      <c r="A3675" s="349">
        <v>39.24</v>
      </c>
      <c r="B3675" s="349">
        <v>568820.88</v>
      </c>
    </row>
    <row r="3676" spans="1:2" x14ac:dyDescent="0.2">
      <c r="A3676" s="349">
        <v>39.25</v>
      </c>
      <c r="B3676" s="349">
        <v>569033.64</v>
      </c>
    </row>
    <row r="3677" spans="1:2" x14ac:dyDescent="0.2">
      <c r="A3677" s="349">
        <v>39.26</v>
      </c>
      <c r="B3677" s="349">
        <v>569246.42000000004</v>
      </c>
    </row>
    <row r="3678" spans="1:2" x14ac:dyDescent="0.2">
      <c r="A3678" s="349">
        <v>39.270000000000003</v>
      </c>
      <c r="B3678" s="349">
        <v>569459.24</v>
      </c>
    </row>
    <row r="3679" spans="1:2" x14ac:dyDescent="0.2">
      <c r="A3679" s="349">
        <v>39.28</v>
      </c>
      <c r="B3679" s="349">
        <v>569672.07999999996</v>
      </c>
    </row>
    <row r="3680" spans="1:2" x14ac:dyDescent="0.2">
      <c r="A3680" s="349">
        <v>39.29</v>
      </c>
      <c r="B3680" s="349">
        <v>569884.94999999995</v>
      </c>
    </row>
    <row r="3681" spans="1:2" x14ac:dyDescent="0.2">
      <c r="A3681" s="349">
        <v>39.299999999999997</v>
      </c>
      <c r="B3681" s="349">
        <v>570097.85</v>
      </c>
    </row>
    <row r="3682" spans="1:2" x14ac:dyDescent="0.2">
      <c r="A3682" s="349">
        <v>39.31</v>
      </c>
      <c r="B3682" s="349">
        <v>570310.78</v>
      </c>
    </row>
    <row r="3683" spans="1:2" x14ac:dyDescent="0.2">
      <c r="A3683" s="349">
        <v>39.32</v>
      </c>
      <c r="B3683" s="349">
        <v>570523.74</v>
      </c>
    </row>
    <row r="3684" spans="1:2" x14ac:dyDescent="0.2">
      <c r="A3684" s="349">
        <v>39.33</v>
      </c>
      <c r="B3684" s="349">
        <v>570736.72</v>
      </c>
    </row>
    <row r="3685" spans="1:2" x14ac:dyDescent="0.2">
      <c r="A3685" s="349">
        <v>39.340000000000003</v>
      </c>
      <c r="B3685" s="349">
        <v>570949.74</v>
      </c>
    </row>
    <row r="3686" spans="1:2" x14ac:dyDescent="0.2">
      <c r="A3686" s="349">
        <v>39.35</v>
      </c>
      <c r="B3686" s="349">
        <v>571162.78</v>
      </c>
    </row>
    <row r="3687" spans="1:2" x14ac:dyDescent="0.2">
      <c r="A3687" s="349">
        <v>39.36</v>
      </c>
      <c r="B3687" s="349">
        <v>571375.85</v>
      </c>
    </row>
    <row r="3688" spans="1:2" x14ac:dyDescent="0.2">
      <c r="A3688" s="349">
        <v>39.369999999999997</v>
      </c>
      <c r="B3688" s="349">
        <v>571588.94999999995</v>
      </c>
    </row>
    <row r="3689" spans="1:2" x14ac:dyDescent="0.2">
      <c r="A3689" s="349">
        <v>39.380000000000003</v>
      </c>
      <c r="B3689" s="349">
        <v>571802.07999999996</v>
      </c>
    </row>
    <row r="3690" spans="1:2" x14ac:dyDescent="0.2">
      <c r="A3690" s="349">
        <v>39.39</v>
      </c>
      <c r="B3690" s="349">
        <v>572015.23</v>
      </c>
    </row>
    <row r="3691" spans="1:2" x14ac:dyDescent="0.2">
      <c r="A3691" s="349">
        <v>39.4</v>
      </c>
      <c r="B3691" s="349">
        <v>572228.42000000004</v>
      </c>
    </row>
    <row r="3692" spans="1:2" x14ac:dyDescent="0.2">
      <c r="A3692" s="349">
        <v>39.409999999999997</v>
      </c>
      <c r="B3692" s="349">
        <v>572441.63</v>
      </c>
    </row>
    <row r="3693" spans="1:2" x14ac:dyDescent="0.2">
      <c r="A3693" s="349">
        <v>39.42</v>
      </c>
      <c r="B3693" s="349">
        <v>572654.88</v>
      </c>
    </row>
    <row r="3694" spans="1:2" x14ac:dyDescent="0.2">
      <c r="A3694" s="349">
        <v>39.43</v>
      </c>
      <c r="B3694" s="349">
        <v>572868.15</v>
      </c>
    </row>
    <row r="3695" spans="1:2" x14ac:dyDescent="0.2">
      <c r="A3695" s="349">
        <v>39.44</v>
      </c>
      <c r="B3695" s="349">
        <v>573081.44999999995</v>
      </c>
    </row>
    <row r="3696" spans="1:2" x14ac:dyDescent="0.2">
      <c r="A3696" s="349">
        <v>39.450000000000003</v>
      </c>
      <c r="B3696" s="349">
        <v>573294.78</v>
      </c>
    </row>
    <row r="3697" spans="1:2" x14ac:dyDescent="0.2">
      <c r="A3697" s="349">
        <v>39.46</v>
      </c>
      <c r="B3697" s="349">
        <v>573508.13</v>
      </c>
    </row>
    <row r="3698" spans="1:2" x14ac:dyDescent="0.2">
      <c r="A3698" s="349">
        <v>39.47</v>
      </c>
      <c r="B3698" s="349">
        <v>573721.52</v>
      </c>
    </row>
    <row r="3699" spans="1:2" x14ac:dyDescent="0.2">
      <c r="A3699" s="349">
        <v>39.479999999999997</v>
      </c>
      <c r="B3699" s="349">
        <v>573934.93000000005</v>
      </c>
    </row>
    <row r="3700" spans="1:2" x14ac:dyDescent="0.2">
      <c r="A3700" s="349">
        <v>39.49</v>
      </c>
      <c r="B3700" s="349">
        <v>574148.37</v>
      </c>
    </row>
    <row r="3701" spans="1:2" x14ac:dyDescent="0.2">
      <c r="A3701" s="349">
        <v>39.5</v>
      </c>
      <c r="B3701" s="349">
        <v>574361.85</v>
      </c>
    </row>
    <row r="3702" spans="1:2" x14ac:dyDescent="0.2">
      <c r="A3702" s="349">
        <v>39.51</v>
      </c>
      <c r="B3702" s="349">
        <v>574575.34</v>
      </c>
    </row>
    <row r="3703" spans="1:2" x14ac:dyDescent="0.2">
      <c r="A3703" s="349">
        <v>39.520000000000003</v>
      </c>
      <c r="B3703" s="349">
        <v>574788.87</v>
      </c>
    </row>
    <row r="3704" spans="1:2" x14ac:dyDescent="0.2">
      <c r="A3704" s="349">
        <v>39.53</v>
      </c>
      <c r="B3704" s="349">
        <v>575002.43000000005</v>
      </c>
    </row>
    <row r="3705" spans="1:2" x14ac:dyDescent="0.2">
      <c r="A3705" s="349">
        <v>39.54</v>
      </c>
      <c r="B3705" s="349">
        <v>575216.01</v>
      </c>
    </row>
    <row r="3706" spans="1:2" x14ac:dyDescent="0.2">
      <c r="A3706" s="349">
        <v>39.549999999999997</v>
      </c>
      <c r="B3706" s="349">
        <v>575429.63</v>
      </c>
    </row>
    <row r="3707" spans="1:2" x14ac:dyDescent="0.2">
      <c r="A3707" s="349">
        <v>39.56</v>
      </c>
      <c r="B3707" s="349">
        <v>575643.27</v>
      </c>
    </row>
    <row r="3708" spans="1:2" x14ac:dyDescent="0.2">
      <c r="A3708" s="349">
        <v>39.57</v>
      </c>
      <c r="B3708" s="349">
        <v>575856.93999999994</v>
      </c>
    </row>
    <row r="3709" spans="1:2" x14ac:dyDescent="0.2">
      <c r="A3709" s="349">
        <v>39.58</v>
      </c>
      <c r="B3709" s="349">
        <v>576070.64</v>
      </c>
    </row>
    <row r="3710" spans="1:2" x14ac:dyDescent="0.2">
      <c r="A3710" s="349">
        <v>39.590000000000003</v>
      </c>
      <c r="B3710" s="349">
        <v>576284.37</v>
      </c>
    </row>
    <row r="3711" spans="1:2" x14ac:dyDescent="0.2">
      <c r="A3711" s="349">
        <v>39.6</v>
      </c>
      <c r="B3711" s="349">
        <v>576498.12</v>
      </c>
    </row>
    <row r="3712" spans="1:2" x14ac:dyDescent="0.2">
      <c r="A3712" s="349">
        <v>39.61</v>
      </c>
      <c r="B3712" s="349">
        <v>576711.91</v>
      </c>
    </row>
    <row r="3713" spans="1:2" x14ac:dyDescent="0.2">
      <c r="A3713" s="349">
        <v>39.619999999999997</v>
      </c>
      <c r="B3713" s="349">
        <v>576925.72</v>
      </c>
    </row>
    <row r="3714" spans="1:2" x14ac:dyDescent="0.2">
      <c r="A3714" s="349">
        <v>39.630000000000003</v>
      </c>
      <c r="B3714" s="349">
        <v>577139.56000000006</v>
      </c>
    </row>
    <row r="3715" spans="1:2" x14ac:dyDescent="0.2">
      <c r="A3715" s="349">
        <v>39.64</v>
      </c>
      <c r="B3715" s="349">
        <v>577353.43000000005</v>
      </c>
    </row>
    <row r="3716" spans="1:2" x14ac:dyDescent="0.2">
      <c r="A3716" s="349">
        <v>39.65</v>
      </c>
      <c r="B3716" s="349">
        <v>577567.32999999996</v>
      </c>
    </row>
    <row r="3717" spans="1:2" x14ac:dyDescent="0.2">
      <c r="A3717" s="349">
        <v>39.659999999999997</v>
      </c>
      <c r="B3717" s="349">
        <v>577781.26</v>
      </c>
    </row>
    <row r="3718" spans="1:2" x14ac:dyDescent="0.2">
      <c r="A3718" s="349">
        <v>39.67</v>
      </c>
      <c r="B3718" s="349">
        <v>577995.21</v>
      </c>
    </row>
    <row r="3719" spans="1:2" x14ac:dyDescent="0.2">
      <c r="A3719" s="349">
        <v>39.68</v>
      </c>
      <c r="B3719" s="349">
        <v>578209.19999999995</v>
      </c>
    </row>
    <row r="3720" spans="1:2" x14ac:dyDescent="0.2">
      <c r="A3720" s="349">
        <v>39.69</v>
      </c>
      <c r="B3720" s="349">
        <v>578423.21</v>
      </c>
    </row>
    <row r="3721" spans="1:2" x14ac:dyDescent="0.2">
      <c r="A3721" s="349">
        <v>39.700000000000003</v>
      </c>
      <c r="B3721" s="349">
        <v>578637.25</v>
      </c>
    </row>
    <row r="3722" spans="1:2" x14ac:dyDescent="0.2">
      <c r="A3722" s="349">
        <v>39.71</v>
      </c>
      <c r="B3722" s="349">
        <v>578851.31999999995</v>
      </c>
    </row>
    <row r="3723" spans="1:2" x14ac:dyDescent="0.2">
      <c r="A3723" s="349">
        <v>39.72</v>
      </c>
      <c r="B3723" s="349">
        <v>579065.42000000004</v>
      </c>
    </row>
    <row r="3724" spans="1:2" x14ac:dyDescent="0.2">
      <c r="A3724" s="349">
        <v>39.729999999999997</v>
      </c>
      <c r="B3724" s="349">
        <v>579279.54</v>
      </c>
    </row>
    <row r="3725" spans="1:2" x14ac:dyDescent="0.2">
      <c r="A3725" s="349">
        <v>39.74</v>
      </c>
      <c r="B3725" s="349">
        <v>579493.69999999995</v>
      </c>
    </row>
    <row r="3726" spans="1:2" x14ac:dyDescent="0.2">
      <c r="A3726" s="349">
        <v>39.75</v>
      </c>
      <c r="B3726" s="349">
        <v>579707.88</v>
      </c>
    </row>
    <row r="3727" spans="1:2" x14ac:dyDescent="0.2">
      <c r="A3727" s="349">
        <v>39.76</v>
      </c>
      <c r="B3727" s="349">
        <v>579922.09</v>
      </c>
    </row>
    <row r="3728" spans="1:2" x14ac:dyDescent="0.2">
      <c r="A3728" s="349">
        <v>39.770000000000003</v>
      </c>
      <c r="B3728" s="349">
        <v>580136.32999999996</v>
      </c>
    </row>
    <row r="3729" spans="1:2" x14ac:dyDescent="0.2">
      <c r="A3729" s="349">
        <v>39.78</v>
      </c>
      <c r="B3729" s="349">
        <v>580350.6</v>
      </c>
    </row>
    <row r="3730" spans="1:2" x14ac:dyDescent="0.2">
      <c r="A3730" s="349">
        <v>39.79</v>
      </c>
      <c r="B3730" s="349">
        <v>580564.9</v>
      </c>
    </row>
    <row r="3731" spans="1:2" x14ac:dyDescent="0.2">
      <c r="A3731" s="349">
        <v>39.799999999999997</v>
      </c>
      <c r="B3731" s="349">
        <v>580779.22</v>
      </c>
    </row>
    <row r="3732" spans="1:2" x14ac:dyDescent="0.2">
      <c r="A3732" s="349">
        <v>39.81</v>
      </c>
      <c r="B3732" s="349">
        <v>580993.56999999995</v>
      </c>
    </row>
    <row r="3733" spans="1:2" x14ac:dyDescent="0.2">
      <c r="A3733" s="349">
        <v>39.82</v>
      </c>
      <c r="B3733" s="349">
        <v>581207.96</v>
      </c>
    </row>
    <row r="3734" spans="1:2" x14ac:dyDescent="0.2">
      <c r="A3734" s="349">
        <v>39.83</v>
      </c>
      <c r="B3734" s="349">
        <v>581422.37</v>
      </c>
    </row>
    <row r="3735" spans="1:2" x14ac:dyDescent="0.2">
      <c r="A3735" s="349">
        <v>39.840000000000003</v>
      </c>
      <c r="B3735" s="349">
        <v>581636.81000000006</v>
      </c>
    </row>
    <row r="3736" spans="1:2" x14ac:dyDescent="0.2">
      <c r="A3736" s="349">
        <v>39.85</v>
      </c>
      <c r="B3736" s="349">
        <v>581851.27</v>
      </c>
    </row>
    <row r="3737" spans="1:2" x14ac:dyDescent="0.2">
      <c r="A3737" s="349">
        <v>39.86</v>
      </c>
      <c r="B3737" s="349">
        <v>582065.77</v>
      </c>
    </row>
    <row r="3738" spans="1:2" x14ac:dyDescent="0.2">
      <c r="A3738" s="349">
        <v>39.869999999999997</v>
      </c>
      <c r="B3738" s="349">
        <v>582280.29</v>
      </c>
    </row>
    <row r="3739" spans="1:2" x14ac:dyDescent="0.2">
      <c r="A3739" s="349">
        <v>39.880000000000003</v>
      </c>
      <c r="B3739" s="349">
        <v>582494.85</v>
      </c>
    </row>
    <row r="3740" spans="1:2" x14ac:dyDescent="0.2">
      <c r="A3740" s="349">
        <v>39.89</v>
      </c>
      <c r="B3740" s="349">
        <v>582709.43000000005</v>
      </c>
    </row>
    <row r="3741" spans="1:2" x14ac:dyDescent="0.2">
      <c r="A3741" s="349">
        <v>39.9</v>
      </c>
      <c r="B3741" s="349">
        <v>582924.04</v>
      </c>
    </row>
    <row r="3742" spans="1:2" x14ac:dyDescent="0.2">
      <c r="A3742" s="349">
        <v>39.909999999999997</v>
      </c>
      <c r="B3742" s="349">
        <v>583138.67000000004</v>
      </c>
    </row>
    <row r="3743" spans="1:2" x14ac:dyDescent="0.2">
      <c r="A3743" s="349">
        <v>39.92</v>
      </c>
      <c r="B3743" s="349">
        <v>583353.34</v>
      </c>
    </row>
    <row r="3744" spans="1:2" x14ac:dyDescent="0.2">
      <c r="A3744" s="349">
        <v>39.93</v>
      </c>
      <c r="B3744" s="349">
        <v>583568.03</v>
      </c>
    </row>
    <row r="3745" spans="1:2" x14ac:dyDescent="0.2">
      <c r="A3745" s="349">
        <v>39.94</v>
      </c>
      <c r="B3745" s="349">
        <v>583782.76</v>
      </c>
    </row>
    <row r="3746" spans="1:2" x14ac:dyDescent="0.2">
      <c r="A3746" s="349">
        <v>39.950000000000003</v>
      </c>
      <c r="B3746" s="349">
        <v>583997.51</v>
      </c>
    </row>
    <row r="3747" spans="1:2" x14ac:dyDescent="0.2">
      <c r="A3747" s="349">
        <v>39.96</v>
      </c>
      <c r="B3747" s="349">
        <v>584212.29</v>
      </c>
    </row>
    <row r="3748" spans="1:2" x14ac:dyDescent="0.2">
      <c r="A3748" s="349">
        <v>39.97</v>
      </c>
      <c r="B3748" s="349">
        <v>584427.1</v>
      </c>
    </row>
    <row r="3749" spans="1:2" x14ac:dyDescent="0.2">
      <c r="A3749" s="349">
        <v>39.979999999999997</v>
      </c>
      <c r="B3749" s="349">
        <v>584641.93000000005</v>
      </c>
    </row>
    <row r="3750" spans="1:2" x14ac:dyDescent="0.2">
      <c r="A3750" s="349">
        <v>39.99</v>
      </c>
      <c r="B3750" s="349">
        <v>584856.80000000005</v>
      </c>
    </row>
    <row r="3751" spans="1:2" x14ac:dyDescent="0.2">
      <c r="A3751" s="349">
        <v>40</v>
      </c>
      <c r="B3751" s="349">
        <v>585071.68999999994</v>
      </c>
    </row>
    <row r="3752" spans="1:2" x14ac:dyDescent="0.2">
      <c r="A3752" s="349">
        <v>40.01</v>
      </c>
      <c r="B3752" s="349">
        <v>585286.61</v>
      </c>
    </row>
    <row r="3753" spans="1:2" x14ac:dyDescent="0.2">
      <c r="A3753" s="349">
        <v>40.020000000000003</v>
      </c>
      <c r="B3753" s="349">
        <v>585501.56000000006</v>
      </c>
    </row>
    <row r="3754" spans="1:2" x14ac:dyDescent="0.2">
      <c r="A3754" s="349">
        <v>40.03</v>
      </c>
      <c r="B3754" s="349">
        <v>585716.54</v>
      </c>
    </row>
    <row r="3755" spans="1:2" x14ac:dyDescent="0.2">
      <c r="A3755" s="349">
        <v>40.04</v>
      </c>
      <c r="B3755" s="349">
        <v>585931.55000000005</v>
      </c>
    </row>
    <row r="3756" spans="1:2" x14ac:dyDescent="0.2">
      <c r="A3756" s="349">
        <v>40.049999999999997</v>
      </c>
      <c r="B3756" s="349">
        <v>586146.57999999996</v>
      </c>
    </row>
    <row r="3757" spans="1:2" x14ac:dyDescent="0.2">
      <c r="A3757" s="349">
        <v>40.06</v>
      </c>
      <c r="B3757" s="349">
        <v>586361.65</v>
      </c>
    </row>
    <row r="3758" spans="1:2" x14ac:dyDescent="0.2">
      <c r="A3758" s="349">
        <v>40.07</v>
      </c>
      <c r="B3758" s="349">
        <v>586576.74</v>
      </c>
    </row>
    <row r="3759" spans="1:2" x14ac:dyDescent="0.2">
      <c r="A3759" s="349">
        <v>40.08</v>
      </c>
      <c r="B3759" s="349">
        <v>586791.86</v>
      </c>
    </row>
    <row r="3760" spans="1:2" x14ac:dyDescent="0.2">
      <c r="A3760" s="349">
        <v>40.090000000000003</v>
      </c>
      <c r="B3760" s="349">
        <v>587007.01</v>
      </c>
    </row>
    <row r="3761" spans="1:2" x14ac:dyDescent="0.2">
      <c r="A3761" s="349">
        <v>40.1</v>
      </c>
      <c r="B3761" s="349">
        <v>587222.18000000005</v>
      </c>
    </row>
    <row r="3762" spans="1:2" x14ac:dyDescent="0.2">
      <c r="A3762" s="349">
        <v>40.11</v>
      </c>
      <c r="B3762" s="349">
        <v>587437.39</v>
      </c>
    </row>
    <row r="3763" spans="1:2" x14ac:dyDescent="0.2">
      <c r="A3763" s="349">
        <v>40.119999999999997</v>
      </c>
      <c r="B3763" s="349">
        <v>587652.62</v>
      </c>
    </row>
    <row r="3764" spans="1:2" x14ac:dyDescent="0.2">
      <c r="A3764" s="349">
        <v>40.130000000000003</v>
      </c>
      <c r="B3764" s="349">
        <v>587867.89</v>
      </c>
    </row>
    <row r="3765" spans="1:2" x14ac:dyDescent="0.2">
      <c r="A3765" s="349">
        <v>40.14</v>
      </c>
      <c r="B3765" s="349">
        <v>588083.18000000005</v>
      </c>
    </row>
    <row r="3766" spans="1:2" x14ac:dyDescent="0.2">
      <c r="A3766" s="349">
        <v>40.15</v>
      </c>
      <c r="B3766" s="349">
        <v>588298.49</v>
      </c>
    </row>
    <row r="3767" spans="1:2" x14ac:dyDescent="0.2">
      <c r="A3767" s="349">
        <v>40.159999999999997</v>
      </c>
      <c r="B3767" s="349">
        <v>588513.84</v>
      </c>
    </row>
    <row r="3768" spans="1:2" x14ac:dyDescent="0.2">
      <c r="A3768" s="349">
        <v>40.17</v>
      </c>
      <c r="B3768" s="349">
        <v>588729.22</v>
      </c>
    </row>
    <row r="3769" spans="1:2" x14ac:dyDescent="0.2">
      <c r="A3769" s="349">
        <v>40.18</v>
      </c>
      <c r="B3769" s="349">
        <v>588944.62</v>
      </c>
    </row>
    <row r="3770" spans="1:2" x14ac:dyDescent="0.2">
      <c r="A3770" s="349">
        <v>40.19</v>
      </c>
      <c r="B3770" s="349">
        <v>589160.05000000005</v>
      </c>
    </row>
    <row r="3771" spans="1:2" x14ac:dyDescent="0.2">
      <c r="A3771" s="349">
        <v>40.200000000000003</v>
      </c>
      <c r="B3771" s="349">
        <v>589375.51</v>
      </c>
    </row>
    <row r="3772" spans="1:2" x14ac:dyDescent="0.2">
      <c r="A3772" s="349">
        <v>40.21</v>
      </c>
      <c r="B3772" s="349">
        <v>589591</v>
      </c>
    </row>
    <row r="3773" spans="1:2" x14ac:dyDescent="0.2">
      <c r="A3773" s="349">
        <v>40.22</v>
      </c>
      <c r="B3773" s="349">
        <v>589806.52</v>
      </c>
    </row>
    <row r="3774" spans="1:2" x14ac:dyDescent="0.2">
      <c r="A3774" s="349">
        <v>40.229999999999997</v>
      </c>
      <c r="B3774" s="349">
        <v>590022.06000000006</v>
      </c>
    </row>
    <row r="3775" spans="1:2" x14ac:dyDescent="0.2">
      <c r="A3775" s="349">
        <v>40.24</v>
      </c>
      <c r="B3775" s="349">
        <v>590237.64</v>
      </c>
    </row>
    <row r="3776" spans="1:2" x14ac:dyDescent="0.2">
      <c r="A3776" s="349">
        <v>40.25</v>
      </c>
      <c r="B3776" s="349">
        <v>590453.24</v>
      </c>
    </row>
    <row r="3777" spans="1:2" x14ac:dyDescent="0.2">
      <c r="A3777" s="349">
        <v>40.26</v>
      </c>
      <c r="B3777" s="349">
        <v>590668.87</v>
      </c>
    </row>
    <row r="3778" spans="1:2" x14ac:dyDescent="0.2">
      <c r="A3778" s="349">
        <v>40.270000000000003</v>
      </c>
      <c r="B3778" s="349">
        <v>590884.53</v>
      </c>
    </row>
    <row r="3779" spans="1:2" x14ac:dyDescent="0.2">
      <c r="A3779" s="349">
        <v>40.28</v>
      </c>
      <c r="B3779" s="349">
        <v>591100.21</v>
      </c>
    </row>
    <row r="3780" spans="1:2" x14ac:dyDescent="0.2">
      <c r="A3780" s="349">
        <v>40.29</v>
      </c>
      <c r="B3780" s="349">
        <v>591315.93000000005</v>
      </c>
    </row>
    <row r="3781" spans="1:2" x14ac:dyDescent="0.2">
      <c r="A3781" s="349">
        <v>40.299999999999997</v>
      </c>
      <c r="B3781" s="349">
        <v>591531.67000000004</v>
      </c>
    </row>
    <row r="3782" spans="1:2" x14ac:dyDescent="0.2">
      <c r="A3782" s="349">
        <v>40.31</v>
      </c>
      <c r="B3782" s="349">
        <v>591747.43999999994</v>
      </c>
    </row>
    <row r="3783" spans="1:2" x14ac:dyDescent="0.2">
      <c r="A3783" s="349">
        <v>40.32</v>
      </c>
      <c r="B3783" s="349">
        <v>591963.24</v>
      </c>
    </row>
    <row r="3784" spans="1:2" x14ac:dyDescent="0.2">
      <c r="A3784" s="349">
        <v>40.33</v>
      </c>
      <c r="B3784" s="349">
        <v>592179.06999999995</v>
      </c>
    </row>
    <row r="3785" spans="1:2" x14ac:dyDescent="0.2">
      <c r="A3785" s="349">
        <v>40.340000000000003</v>
      </c>
      <c r="B3785" s="349">
        <v>592394.93000000005</v>
      </c>
    </row>
    <row r="3786" spans="1:2" x14ac:dyDescent="0.2">
      <c r="A3786" s="349">
        <v>40.35</v>
      </c>
      <c r="B3786" s="349">
        <v>592610.81000000006</v>
      </c>
    </row>
    <row r="3787" spans="1:2" x14ac:dyDescent="0.2">
      <c r="A3787" s="349">
        <v>40.36</v>
      </c>
      <c r="B3787" s="349">
        <v>592826.72</v>
      </c>
    </row>
    <row r="3788" spans="1:2" x14ac:dyDescent="0.2">
      <c r="A3788" s="349">
        <v>40.369999999999997</v>
      </c>
      <c r="B3788" s="349">
        <v>593042.67000000004</v>
      </c>
    </row>
    <row r="3789" spans="1:2" x14ac:dyDescent="0.2">
      <c r="A3789" s="349">
        <v>40.380000000000003</v>
      </c>
      <c r="B3789" s="349">
        <v>593258.63</v>
      </c>
    </row>
    <row r="3790" spans="1:2" x14ac:dyDescent="0.2">
      <c r="A3790" s="349">
        <v>40.39</v>
      </c>
      <c r="B3790" s="349">
        <v>593474.63</v>
      </c>
    </row>
    <row r="3791" spans="1:2" x14ac:dyDescent="0.2">
      <c r="A3791" s="349">
        <v>40.4</v>
      </c>
      <c r="B3791" s="349">
        <v>593690.66</v>
      </c>
    </row>
    <row r="3792" spans="1:2" x14ac:dyDescent="0.2">
      <c r="A3792" s="349">
        <v>40.409999999999997</v>
      </c>
      <c r="B3792" s="349">
        <v>593906.71</v>
      </c>
    </row>
    <row r="3793" spans="1:2" x14ac:dyDescent="0.2">
      <c r="A3793" s="349">
        <v>40.42</v>
      </c>
      <c r="B3793" s="349">
        <v>594122.80000000005</v>
      </c>
    </row>
    <row r="3794" spans="1:2" x14ac:dyDescent="0.2">
      <c r="A3794" s="349">
        <v>40.43</v>
      </c>
      <c r="B3794" s="349">
        <v>594338.91</v>
      </c>
    </row>
    <row r="3795" spans="1:2" x14ac:dyDescent="0.2">
      <c r="A3795" s="349">
        <v>40.44</v>
      </c>
      <c r="B3795" s="349">
        <v>594555.04</v>
      </c>
    </row>
    <row r="3796" spans="1:2" x14ac:dyDescent="0.2">
      <c r="A3796" s="349">
        <v>40.450000000000003</v>
      </c>
      <c r="B3796" s="349">
        <v>594771.21</v>
      </c>
    </row>
    <row r="3797" spans="1:2" x14ac:dyDescent="0.2">
      <c r="A3797" s="349">
        <v>40.46</v>
      </c>
      <c r="B3797" s="349">
        <v>594987.41</v>
      </c>
    </row>
    <row r="3798" spans="1:2" x14ac:dyDescent="0.2">
      <c r="A3798" s="349">
        <v>40.47</v>
      </c>
      <c r="B3798" s="349">
        <v>595203.63</v>
      </c>
    </row>
    <row r="3799" spans="1:2" x14ac:dyDescent="0.2">
      <c r="A3799" s="349">
        <v>40.479999999999997</v>
      </c>
      <c r="B3799" s="349">
        <v>595419.88</v>
      </c>
    </row>
    <row r="3800" spans="1:2" x14ac:dyDescent="0.2">
      <c r="A3800" s="349">
        <v>40.49</v>
      </c>
      <c r="B3800" s="349">
        <v>595636.16</v>
      </c>
    </row>
    <row r="3801" spans="1:2" x14ac:dyDescent="0.2">
      <c r="A3801" s="349">
        <v>40.5</v>
      </c>
      <c r="B3801" s="349">
        <v>595852.47</v>
      </c>
    </row>
    <row r="3802" spans="1:2" x14ac:dyDescent="0.2">
      <c r="A3802" s="349">
        <v>40.51</v>
      </c>
      <c r="B3802" s="349">
        <v>596068.81000000006</v>
      </c>
    </row>
    <row r="3803" spans="1:2" x14ac:dyDescent="0.2">
      <c r="A3803" s="349">
        <v>40.520000000000003</v>
      </c>
      <c r="B3803" s="349">
        <v>596285.17000000004</v>
      </c>
    </row>
    <row r="3804" spans="1:2" x14ac:dyDescent="0.2">
      <c r="A3804" s="349">
        <v>40.53</v>
      </c>
      <c r="B3804" s="349">
        <v>596501.56999999995</v>
      </c>
    </row>
    <row r="3805" spans="1:2" x14ac:dyDescent="0.2">
      <c r="A3805" s="349">
        <v>40.54</v>
      </c>
      <c r="B3805" s="349">
        <v>596717.99</v>
      </c>
    </row>
    <row r="3806" spans="1:2" x14ac:dyDescent="0.2">
      <c r="A3806" s="349">
        <v>40.549999999999997</v>
      </c>
      <c r="B3806" s="349">
        <v>596934.43999999994</v>
      </c>
    </row>
    <row r="3807" spans="1:2" x14ac:dyDescent="0.2">
      <c r="A3807" s="349">
        <v>40.56</v>
      </c>
      <c r="B3807" s="349">
        <v>597150.91</v>
      </c>
    </row>
    <row r="3808" spans="1:2" x14ac:dyDescent="0.2">
      <c r="A3808" s="349">
        <v>40.57</v>
      </c>
      <c r="B3808" s="349">
        <v>597367.42000000004</v>
      </c>
    </row>
    <row r="3809" spans="1:2" x14ac:dyDescent="0.2">
      <c r="A3809" s="349">
        <v>40.58</v>
      </c>
      <c r="B3809" s="349">
        <v>597583.94999999995</v>
      </c>
    </row>
    <row r="3810" spans="1:2" x14ac:dyDescent="0.2">
      <c r="A3810" s="349">
        <v>40.590000000000003</v>
      </c>
      <c r="B3810" s="349">
        <v>597800.52</v>
      </c>
    </row>
    <row r="3811" spans="1:2" x14ac:dyDescent="0.2">
      <c r="A3811" s="349">
        <v>40.6</v>
      </c>
      <c r="B3811" s="349">
        <v>598017.11</v>
      </c>
    </row>
    <row r="3812" spans="1:2" x14ac:dyDescent="0.2">
      <c r="A3812" s="349">
        <v>40.61</v>
      </c>
      <c r="B3812" s="349">
        <v>598233.73</v>
      </c>
    </row>
    <row r="3813" spans="1:2" x14ac:dyDescent="0.2">
      <c r="A3813" s="349">
        <v>40.619999999999997</v>
      </c>
      <c r="B3813" s="349">
        <v>598450.37</v>
      </c>
    </row>
    <row r="3814" spans="1:2" x14ac:dyDescent="0.2">
      <c r="A3814" s="349">
        <v>40.630000000000003</v>
      </c>
      <c r="B3814" s="349">
        <v>598667.05000000005</v>
      </c>
    </row>
    <row r="3815" spans="1:2" x14ac:dyDescent="0.2">
      <c r="A3815" s="349">
        <v>40.64</v>
      </c>
      <c r="B3815" s="349">
        <v>598883.75</v>
      </c>
    </row>
    <row r="3816" spans="1:2" x14ac:dyDescent="0.2">
      <c r="A3816" s="349">
        <v>40.65</v>
      </c>
      <c r="B3816" s="349">
        <v>599100.48</v>
      </c>
    </row>
    <row r="3817" spans="1:2" x14ac:dyDescent="0.2">
      <c r="A3817" s="349">
        <v>40.659999999999997</v>
      </c>
      <c r="B3817" s="349">
        <v>599317.24</v>
      </c>
    </row>
    <row r="3818" spans="1:2" x14ac:dyDescent="0.2">
      <c r="A3818" s="349">
        <v>40.67</v>
      </c>
      <c r="B3818" s="349">
        <v>599534.03</v>
      </c>
    </row>
    <row r="3819" spans="1:2" x14ac:dyDescent="0.2">
      <c r="A3819" s="349">
        <v>40.68</v>
      </c>
      <c r="B3819" s="349">
        <v>599750.85</v>
      </c>
    </row>
    <row r="3820" spans="1:2" x14ac:dyDescent="0.2">
      <c r="A3820" s="349">
        <v>40.69</v>
      </c>
      <c r="B3820" s="349">
        <v>599967.68999999994</v>
      </c>
    </row>
    <row r="3821" spans="1:2" x14ac:dyDescent="0.2">
      <c r="A3821" s="349">
        <v>40.700000000000003</v>
      </c>
      <c r="B3821" s="349">
        <v>600184.56000000006</v>
      </c>
    </row>
    <row r="3822" spans="1:2" x14ac:dyDescent="0.2">
      <c r="A3822" s="349">
        <v>40.71</v>
      </c>
      <c r="B3822" s="349">
        <v>600401.46</v>
      </c>
    </row>
    <row r="3823" spans="1:2" x14ac:dyDescent="0.2">
      <c r="A3823" s="349">
        <v>40.72</v>
      </c>
      <c r="B3823" s="349">
        <v>600618.39</v>
      </c>
    </row>
    <row r="3824" spans="1:2" x14ac:dyDescent="0.2">
      <c r="A3824" s="349">
        <v>40.729999999999997</v>
      </c>
      <c r="B3824" s="349">
        <v>600835.35</v>
      </c>
    </row>
    <row r="3825" spans="1:2" x14ac:dyDescent="0.2">
      <c r="A3825" s="349">
        <v>40.74</v>
      </c>
      <c r="B3825" s="349">
        <v>601052.32999999996</v>
      </c>
    </row>
    <row r="3826" spans="1:2" x14ac:dyDescent="0.2">
      <c r="A3826" s="349">
        <v>40.75</v>
      </c>
      <c r="B3826" s="349">
        <v>601269.35</v>
      </c>
    </row>
    <row r="3827" spans="1:2" x14ac:dyDescent="0.2">
      <c r="A3827" s="349">
        <v>40.76</v>
      </c>
      <c r="B3827" s="349">
        <v>601486.39</v>
      </c>
    </row>
    <row r="3828" spans="1:2" x14ac:dyDescent="0.2">
      <c r="A3828" s="349">
        <v>40.770000000000003</v>
      </c>
      <c r="B3828" s="349">
        <v>601703.46</v>
      </c>
    </row>
    <row r="3829" spans="1:2" x14ac:dyDescent="0.2">
      <c r="A3829" s="349">
        <v>40.78</v>
      </c>
      <c r="B3829" s="349">
        <v>601920.56000000006</v>
      </c>
    </row>
    <row r="3830" spans="1:2" x14ac:dyDescent="0.2">
      <c r="A3830" s="349">
        <v>40.79</v>
      </c>
      <c r="B3830" s="349">
        <v>602137.68000000005</v>
      </c>
    </row>
    <row r="3831" spans="1:2" x14ac:dyDescent="0.2">
      <c r="A3831" s="349">
        <v>40.799999999999997</v>
      </c>
      <c r="B3831" s="349">
        <v>602354.84</v>
      </c>
    </row>
    <row r="3832" spans="1:2" x14ac:dyDescent="0.2">
      <c r="A3832" s="349">
        <v>40.81</v>
      </c>
      <c r="B3832" s="349">
        <v>602572.02</v>
      </c>
    </row>
    <row r="3833" spans="1:2" x14ac:dyDescent="0.2">
      <c r="A3833" s="349">
        <v>40.82</v>
      </c>
      <c r="B3833" s="349">
        <v>602789.23</v>
      </c>
    </row>
    <row r="3834" spans="1:2" x14ac:dyDescent="0.2">
      <c r="A3834" s="349">
        <v>40.83</v>
      </c>
      <c r="B3834" s="349">
        <v>603006.47</v>
      </c>
    </row>
    <row r="3835" spans="1:2" x14ac:dyDescent="0.2">
      <c r="A3835" s="349">
        <v>40.840000000000003</v>
      </c>
      <c r="B3835" s="349">
        <v>603223.73</v>
      </c>
    </row>
    <row r="3836" spans="1:2" x14ac:dyDescent="0.2">
      <c r="A3836" s="349">
        <v>40.85</v>
      </c>
      <c r="B3836" s="349">
        <v>603441.03</v>
      </c>
    </row>
    <row r="3837" spans="1:2" x14ac:dyDescent="0.2">
      <c r="A3837" s="349">
        <v>40.86</v>
      </c>
      <c r="B3837" s="349">
        <v>603658.35</v>
      </c>
    </row>
    <row r="3838" spans="1:2" x14ac:dyDescent="0.2">
      <c r="A3838" s="349">
        <v>40.869999999999997</v>
      </c>
      <c r="B3838" s="349">
        <v>603875.69999999995</v>
      </c>
    </row>
    <row r="3839" spans="1:2" x14ac:dyDescent="0.2">
      <c r="A3839" s="349">
        <v>40.880000000000003</v>
      </c>
      <c r="B3839" s="349">
        <v>604093.07999999996</v>
      </c>
    </row>
    <row r="3840" spans="1:2" x14ac:dyDescent="0.2">
      <c r="A3840" s="349">
        <v>40.89</v>
      </c>
      <c r="B3840" s="349">
        <v>604310.49</v>
      </c>
    </row>
    <row r="3841" spans="1:2" x14ac:dyDescent="0.2">
      <c r="A3841" s="349">
        <v>40.9</v>
      </c>
      <c r="B3841" s="349">
        <v>604527.92000000004</v>
      </c>
    </row>
    <row r="3842" spans="1:2" x14ac:dyDescent="0.2">
      <c r="A3842" s="349">
        <v>40.909999999999997</v>
      </c>
      <c r="B3842" s="349">
        <v>604745.39</v>
      </c>
    </row>
    <row r="3843" spans="1:2" x14ac:dyDescent="0.2">
      <c r="A3843" s="349">
        <v>40.92</v>
      </c>
      <c r="B3843" s="349">
        <v>604962.88</v>
      </c>
    </row>
    <row r="3844" spans="1:2" x14ac:dyDescent="0.2">
      <c r="A3844" s="349">
        <v>40.93</v>
      </c>
      <c r="B3844" s="349">
        <v>605180.4</v>
      </c>
    </row>
    <row r="3845" spans="1:2" x14ac:dyDescent="0.2">
      <c r="A3845" s="349">
        <v>40.94</v>
      </c>
      <c r="B3845" s="349">
        <v>605397.93999999994</v>
      </c>
    </row>
    <row r="3846" spans="1:2" x14ac:dyDescent="0.2">
      <c r="A3846" s="349">
        <v>40.950000000000003</v>
      </c>
      <c r="B3846" s="349">
        <v>605615.52</v>
      </c>
    </row>
    <row r="3847" spans="1:2" x14ac:dyDescent="0.2">
      <c r="A3847" s="349">
        <v>40.96</v>
      </c>
      <c r="B3847" s="349">
        <v>605833.12</v>
      </c>
    </row>
    <row r="3848" spans="1:2" x14ac:dyDescent="0.2">
      <c r="A3848" s="349">
        <v>40.97</v>
      </c>
      <c r="B3848" s="349">
        <v>606050.76</v>
      </c>
    </row>
    <row r="3849" spans="1:2" x14ac:dyDescent="0.2">
      <c r="A3849" s="349">
        <v>40.98</v>
      </c>
      <c r="B3849" s="349">
        <v>606268.42000000004</v>
      </c>
    </row>
    <row r="3850" spans="1:2" x14ac:dyDescent="0.2">
      <c r="A3850" s="349">
        <v>40.99</v>
      </c>
      <c r="B3850" s="349">
        <v>606486.1</v>
      </c>
    </row>
    <row r="3851" spans="1:2" x14ac:dyDescent="0.2">
      <c r="A3851" s="349">
        <v>41</v>
      </c>
      <c r="B3851" s="349">
        <v>606703.81999999995</v>
      </c>
    </row>
    <row r="3852" spans="1:2" x14ac:dyDescent="0.2">
      <c r="A3852" s="349">
        <v>41.01</v>
      </c>
      <c r="B3852" s="349">
        <v>606921.56999999995</v>
      </c>
    </row>
    <row r="3853" spans="1:2" x14ac:dyDescent="0.2">
      <c r="A3853" s="349">
        <v>41.02</v>
      </c>
      <c r="B3853" s="349">
        <v>607139.34</v>
      </c>
    </row>
    <row r="3854" spans="1:2" x14ac:dyDescent="0.2">
      <c r="A3854" s="349">
        <v>41.03</v>
      </c>
      <c r="B3854" s="349">
        <v>607357.14</v>
      </c>
    </row>
    <row r="3855" spans="1:2" x14ac:dyDescent="0.2">
      <c r="A3855" s="349">
        <v>41.04</v>
      </c>
      <c r="B3855" s="349">
        <v>607574.97</v>
      </c>
    </row>
    <row r="3856" spans="1:2" x14ac:dyDescent="0.2">
      <c r="A3856" s="349">
        <v>41.05</v>
      </c>
      <c r="B3856" s="349">
        <v>607792.81999999995</v>
      </c>
    </row>
    <row r="3857" spans="1:2" x14ac:dyDescent="0.2">
      <c r="A3857" s="349">
        <v>41.06</v>
      </c>
      <c r="B3857" s="349">
        <v>608010.71</v>
      </c>
    </row>
    <row r="3858" spans="1:2" x14ac:dyDescent="0.2">
      <c r="A3858" s="349">
        <v>41.07</v>
      </c>
      <c r="B3858" s="349">
        <v>608228.62</v>
      </c>
    </row>
    <row r="3859" spans="1:2" x14ac:dyDescent="0.2">
      <c r="A3859" s="349">
        <v>41.08</v>
      </c>
      <c r="B3859" s="349">
        <v>608446.56000000006</v>
      </c>
    </row>
    <row r="3860" spans="1:2" x14ac:dyDescent="0.2">
      <c r="A3860" s="349">
        <v>41.09</v>
      </c>
      <c r="B3860" s="349">
        <v>608664.53</v>
      </c>
    </row>
    <row r="3861" spans="1:2" x14ac:dyDescent="0.2">
      <c r="A3861" s="349">
        <v>41.1</v>
      </c>
      <c r="B3861" s="349">
        <v>608882.53</v>
      </c>
    </row>
    <row r="3862" spans="1:2" x14ac:dyDescent="0.2">
      <c r="A3862" s="349">
        <v>41.11</v>
      </c>
      <c r="B3862" s="349">
        <v>609100.55000000005</v>
      </c>
    </row>
    <row r="3863" spans="1:2" x14ac:dyDescent="0.2">
      <c r="A3863" s="349">
        <v>41.12</v>
      </c>
      <c r="B3863" s="349">
        <v>609318.61</v>
      </c>
    </row>
    <row r="3864" spans="1:2" x14ac:dyDescent="0.2">
      <c r="A3864" s="349">
        <v>41.13</v>
      </c>
      <c r="B3864" s="349">
        <v>609536.68999999994</v>
      </c>
    </row>
    <row r="3865" spans="1:2" x14ac:dyDescent="0.2">
      <c r="A3865" s="349">
        <v>41.14</v>
      </c>
      <c r="B3865" s="349">
        <v>609754.80000000005</v>
      </c>
    </row>
    <row r="3866" spans="1:2" x14ac:dyDescent="0.2">
      <c r="A3866" s="349">
        <v>41.15</v>
      </c>
      <c r="B3866" s="349">
        <v>609972.93000000005</v>
      </c>
    </row>
    <row r="3867" spans="1:2" x14ac:dyDescent="0.2">
      <c r="A3867" s="349">
        <v>41.16</v>
      </c>
      <c r="B3867" s="349">
        <v>610191.1</v>
      </c>
    </row>
    <row r="3868" spans="1:2" x14ac:dyDescent="0.2">
      <c r="A3868" s="349">
        <v>41.17</v>
      </c>
      <c r="B3868" s="349">
        <v>610409.29</v>
      </c>
    </row>
    <row r="3869" spans="1:2" x14ac:dyDescent="0.2">
      <c r="A3869" s="349">
        <v>41.18</v>
      </c>
      <c r="B3869" s="349">
        <v>610627.51</v>
      </c>
    </row>
    <row r="3870" spans="1:2" x14ac:dyDescent="0.2">
      <c r="A3870" s="349">
        <v>41.19</v>
      </c>
      <c r="B3870" s="349">
        <v>610845.76</v>
      </c>
    </row>
    <row r="3871" spans="1:2" x14ac:dyDescent="0.2">
      <c r="A3871" s="349">
        <v>41.2</v>
      </c>
      <c r="B3871" s="349">
        <v>611064.04</v>
      </c>
    </row>
    <row r="3872" spans="1:2" x14ac:dyDescent="0.2">
      <c r="A3872" s="349">
        <v>41.21</v>
      </c>
      <c r="B3872" s="349">
        <v>611282.35</v>
      </c>
    </row>
    <row r="3873" spans="1:2" x14ac:dyDescent="0.2">
      <c r="A3873" s="349">
        <v>41.22</v>
      </c>
      <c r="B3873" s="349">
        <v>611500.68000000005</v>
      </c>
    </row>
    <row r="3874" spans="1:2" x14ac:dyDescent="0.2">
      <c r="A3874" s="349">
        <v>41.23</v>
      </c>
      <c r="B3874" s="349">
        <v>611719.04</v>
      </c>
    </row>
    <row r="3875" spans="1:2" x14ac:dyDescent="0.2">
      <c r="A3875" s="349">
        <v>41.24</v>
      </c>
      <c r="B3875" s="349">
        <v>611937.43000000005</v>
      </c>
    </row>
    <row r="3876" spans="1:2" x14ac:dyDescent="0.2">
      <c r="A3876" s="349">
        <v>41.25</v>
      </c>
      <c r="B3876" s="349">
        <v>612155.85</v>
      </c>
    </row>
    <row r="3877" spans="1:2" x14ac:dyDescent="0.2">
      <c r="A3877" s="349">
        <v>41.26</v>
      </c>
      <c r="B3877" s="349">
        <v>612374.29</v>
      </c>
    </row>
    <row r="3878" spans="1:2" x14ac:dyDescent="0.2">
      <c r="A3878" s="349">
        <v>41.27</v>
      </c>
      <c r="B3878" s="349">
        <v>612592.77</v>
      </c>
    </row>
    <row r="3879" spans="1:2" x14ac:dyDescent="0.2">
      <c r="A3879" s="349">
        <v>41.28</v>
      </c>
      <c r="B3879" s="349">
        <v>612811.27</v>
      </c>
    </row>
    <row r="3880" spans="1:2" x14ac:dyDescent="0.2">
      <c r="A3880" s="349">
        <v>41.29</v>
      </c>
      <c r="B3880" s="349">
        <v>613029.80000000005</v>
      </c>
    </row>
    <row r="3881" spans="1:2" x14ac:dyDescent="0.2">
      <c r="A3881" s="349">
        <v>41.3</v>
      </c>
      <c r="B3881" s="349">
        <v>613248.36</v>
      </c>
    </row>
    <row r="3882" spans="1:2" x14ac:dyDescent="0.2">
      <c r="A3882" s="349">
        <v>41.31</v>
      </c>
      <c r="B3882" s="349">
        <v>613466.93999999994</v>
      </c>
    </row>
    <row r="3883" spans="1:2" x14ac:dyDescent="0.2">
      <c r="A3883" s="349">
        <v>41.32</v>
      </c>
      <c r="B3883" s="349">
        <v>613685.55000000005</v>
      </c>
    </row>
    <row r="3884" spans="1:2" x14ac:dyDescent="0.2">
      <c r="A3884" s="349">
        <v>41.33</v>
      </c>
      <c r="B3884" s="349">
        <v>613904.19999999995</v>
      </c>
    </row>
    <row r="3885" spans="1:2" x14ac:dyDescent="0.2">
      <c r="A3885" s="349">
        <v>41.34</v>
      </c>
      <c r="B3885" s="349">
        <v>614122.87</v>
      </c>
    </row>
    <row r="3886" spans="1:2" x14ac:dyDescent="0.2">
      <c r="A3886" s="349">
        <v>41.35</v>
      </c>
      <c r="B3886" s="349">
        <v>614341.56000000006</v>
      </c>
    </row>
    <row r="3887" spans="1:2" x14ac:dyDescent="0.2">
      <c r="A3887" s="349">
        <v>41.36</v>
      </c>
      <c r="B3887" s="349">
        <v>614560.29</v>
      </c>
    </row>
    <row r="3888" spans="1:2" x14ac:dyDescent="0.2">
      <c r="A3888" s="349">
        <v>41.37</v>
      </c>
      <c r="B3888" s="349">
        <v>614779.04</v>
      </c>
    </row>
    <row r="3889" spans="1:2" x14ac:dyDescent="0.2">
      <c r="A3889" s="349">
        <v>41.38</v>
      </c>
      <c r="B3889" s="349">
        <v>614997.81999999995</v>
      </c>
    </row>
    <row r="3890" spans="1:2" x14ac:dyDescent="0.2">
      <c r="A3890" s="349">
        <v>41.39</v>
      </c>
      <c r="B3890" s="349">
        <v>615216.63</v>
      </c>
    </row>
    <row r="3891" spans="1:2" x14ac:dyDescent="0.2">
      <c r="A3891" s="349">
        <v>41.4</v>
      </c>
      <c r="B3891" s="349">
        <v>615435.47</v>
      </c>
    </row>
    <row r="3892" spans="1:2" x14ac:dyDescent="0.2">
      <c r="A3892" s="349">
        <v>41.41</v>
      </c>
      <c r="B3892" s="349">
        <v>615654.34</v>
      </c>
    </row>
    <row r="3893" spans="1:2" x14ac:dyDescent="0.2">
      <c r="A3893" s="349">
        <v>41.42</v>
      </c>
      <c r="B3893" s="349">
        <v>615873.23</v>
      </c>
    </row>
    <row r="3894" spans="1:2" x14ac:dyDescent="0.2">
      <c r="A3894" s="349">
        <v>41.43</v>
      </c>
      <c r="B3894" s="349">
        <v>616092.15</v>
      </c>
    </row>
    <row r="3895" spans="1:2" x14ac:dyDescent="0.2">
      <c r="A3895" s="349">
        <v>41.44</v>
      </c>
      <c r="B3895" s="349">
        <v>616311.1</v>
      </c>
    </row>
    <row r="3896" spans="1:2" x14ac:dyDescent="0.2">
      <c r="A3896" s="349">
        <v>41.45</v>
      </c>
      <c r="B3896" s="349">
        <v>616530.07999999996</v>
      </c>
    </row>
    <row r="3897" spans="1:2" x14ac:dyDescent="0.2">
      <c r="A3897" s="349">
        <v>41.46</v>
      </c>
      <c r="B3897" s="349">
        <v>616749.07999999996</v>
      </c>
    </row>
    <row r="3898" spans="1:2" x14ac:dyDescent="0.2">
      <c r="A3898" s="349">
        <v>41.47</v>
      </c>
      <c r="B3898" s="349">
        <v>616968.12</v>
      </c>
    </row>
    <row r="3899" spans="1:2" x14ac:dyDescent="0.2">
      <c r="A3899" s="349">
        <v>41.48</v>
      </c>
      <c r="B3899" s="349">
        <v>617187.18000000005</v>
      </c>
    </row>
    <row r="3900" spans="1:2" x14ac:dyDescent="0.2">
      <c r="A3900" s="349">
        <v>41.49</v>
      </c>
      <c r="B3900" s="349">
        <v>617406.27</v>
      </c>
    </row>
    <row r="3901" spans="1:2" x14ac:dyDescent="0.2">
      <c r="A3901" s="349">
        <v>41.5</v>
      </c>
      <c r="B3901" s="349">
        <v>617625.38</v>
      </c>
    </row>
    <row r="3902" spans="1:2" x14ac:dyDescent="0.2">
      <c r="A3902" s="349">
        <v>41.51</v>
      </c>
      <c r="B3902" s="349">
        <v>617844.53</v>
      </c>
    </row>
    <row r="3903" spans="1:2" x14ac:dyDescent="0.2">
      <c r="A3903" s="349">
        <v>41.52</v>
      </c>
      <c r="B3903" s="349">
        <v>618063.69999999995</v>
      </c>
    </row>
    <row r="3904" spans="1:2" x14ac:dyDescent="0.2">
      <c r="A3904" s="349">
        <v>41.53</v>
      </c>
      <c r="B3904" s="349">
        <v>618282.9</v>
      </c>
    </row>
    <row r="3905" spans="1:2" x14ac:dyDescent="0.2">
      <c r="A3905" s="349">
        <v>41.54</v>
      </c>
      <c r="B3905" s="349">
        <v>618502.13</v>
      </c>
    </row>
    <row r="3906" spans="1:2" x14ac:dyDescent="0.2">
      <c r="A3906" s="349">
        <v>41.55</v>
      </c>
      <c r="B3906" s="349">
        <v>618721.39</v>
      </c>
    </row>
    <row r="3907" spans="1:2" x14ac:dyDescent="0.2">
      <c r="A3907" s="349">
        <v>41.56</v>
      </c>
      <c r="B3907" s="349">
        <v>618940.67000000004</v>
      </c>
    </row>
    <row r="3908" spans="1:2" x14ac:dyDescent="0.2">
      <c r="A3908" s="349">
        <v>41.57</v>
      </c>
      <c r="B3908" s="349">
        <v>619159.98</v>
      </c>
    </row>
    <row r="3909" spans="1:2" x14ac:dyDescent="0.2">
      <c r="A3909" s="349">
        <v>41.58</v>
      </c>
      <c r="B3909" s="349">
        <v>619379.31999999995</v>
      </c>
    </row>
    <row r="3910" spans="1:2" x14ac:dyDescent="0.2">
      <c r="A3910" s="349">
        <v>41.59</v>
      </c>
      <c r="B3910" s="349">
        <v>619598.68999999994</v>
      </c>
    </row>
    <row r="3911" spans="1:2" x14ac:dyDescent="0.2">
      <c r="A3911" s="349">
        <v>41.6</v>
      </c>
      <c r="B3911" s="349">
        <v>619818.09</v>
      </c>
    </row>
    <row r="3912" spans="1:2" x14ac:dyDescent="0.2">
      <c r="A3912" s="349">
        <v>41.61</v>
      </c>
      <c r="B3912" s="349">
        <v>620037.51</v>
      </c>
    </row>
    <row r="3913" spans="1:2" x14ac:dyDescent="0.2">
      <c r="A3913" s="349">
        <v>41.62</v>
      </c>
      <c r="B3913" s="349">
        <v>620256.97</v>
      </c>
    </row>
    <row r="3914" spans="1:2" x14ac:dyDescent="0.2">
      <c r="A3914" s="349">
        <v>41.63</v>
      </c>
      <c r="B3914" s="349">
        <v>620476.44999999995</v>
      </c>
    </row>
    <row r="3915" spans="1:2" x14ac:dyDescent="0.2">
      <c r="A3915" s="349">
        <v>41.64</v>
      </c>
      <c r="B3915" s="349">
        <v>620695.94999999995</v>
      </c>
    </row>
    <row r="3916" spans="1:2" x14ac:dyDescent="0.2">
      <c r="A3916" s="349">
        <v>41.65</v>
      </c>
      <c r="B3916" s="349">
        <v>620915.49</v>
      </c>
    </row>
    <row r="3917" spans="1:2" x14ac:dyDescent="0.2">
      <c r="A3917" s="349">
        <v>41.66</v>
      </c>
      <c r="B3917" s="349">
        <v>621135.05000000005</v>
      </c>
    </row>
    <row r="3918" spans="1:2" x14ac:dyDescent="0.2">
      <c r="A3918" s="349">
        <v>41.67</v>
      </c>
      <c r="B3918" s="349">
        <v>621354.65</v>
      </c>
    </row>
    <row r="3919" spans="1:2" x14ac:dyDescent="0.2">
      <c r="A3919" s="349">
        <v>41.68</v>
      </c>
      <c r="B3919" s="349">
        <v>621574.27</v>
      </c>
    </row>
    <row r="3920" spans="1:2" x14ac:dyDescent="0.2">
      <c r="A3920" s="349">
        <v>41.69</v>
      </c>
      <c r="B3920" s="349">
        <v>621793.91</v>
      </c>
    </row>
    <row r="3921" spans="1:2" x14ac:dyDescent="0.2">
      <c r="A3921" s="349">
        <v>41.7</v>
      </c>
      <c r="B3921" s="349">
        <v>622013.59</v>
      </c>
    </row>
    <row r="3922" spans="1:2" x14ac:dyDescent="0.2">
      <c r="A3922" s="349">
        <v>41.71</v>
      </c>
      <c r="B3922" s="349">
        <v>622233.29</v>
      </c>
    </row>
    <row r="3923" spans="1:2" x14ac:dyDescent="0.2">
      <c r="A3923" s="349">
        <v>41.72</v>
      </c>
      <c r="B3923" s="349">
        <v>622453.02</v>
      </c>
    </row>
    <row r="3924" spans="1:2" x14ac:dyDescent="0.2">
      <c r="A3924" s="349">
        <v>41.73</v>
      </c>
      <c r="B3924" s="349">
        <v>622672.78</v>
      </c>
    </row>
    <row r="3925" spans="1:2" x14ac:dyDescent="0.2">
      <c r="A3925" s="349">
        <v>41.74</v>
      </c>
      <c r="B3925" s="349">
        <v>622892.56999999995</v>
      </c>
    </row>
    <row r="3926" spans="1:2" x14ac:dyDescent="0.2">
      <c r="A3926" s="349">
        <v>41.75</v>
      </c>
      <c r="B3926" s="349">
        <v>623112.38</v>
      </c>
    </row>
    <row r="3927" spans="1:2" x14ac:dyDescent="0.2">
      <c r="A3927" s="349">
        <v>41.76</v>
      </c>
      <c r="B3927" s="349">
        <v>623332.23</v>
      </c>
    </row>
    <row r="3928" spans="1:2" x14ac:dyDescent="0.2">
      <c r="A3928" s="349">
        <v>41.77</v>
      </c>
      <c r="B3928" s="349">
        <v>623552.1</v>
      </c>
    </row>
    <row r="3929" spans="1:2" x14ac:dyDescent="0.2">
      <c r="A3929" s="349">
        <v>41.78</v>
      </c>
      <c r="B3929" s="349">
        <v>623772</v>
      </c>
    </row>
    <row r="3930" spans="1:2" x14ac:dyDescent="0.2">
      <c r="A3930" s="349">
        <v>41.79</v>
      </c>
      <c r="B3930" s="349">
        <v>623991.92000000004</v>
      </c>
    </row>
    <row r="3931" spans="1:2" x14ac:dyDescent="0.2">
      <c r="A3931" s="349">
        <v>41.8</v>
      </c>
      <c r="B3931" s="349">
        <v>624211.88</v>
      </c>
    </row>
    <row r="3932" spans="1:2" x14ac:dyDescent="0.2">
      <c r="A3932" s="349">
        <v>41.81</v>
      </c>
      <c r="B3932" s="349">
        <v>624431.86</v>
      </c>
    </row>
    <row r="3933" spans="1:2" x14ac:dyDescent="0.2">
      <c r="A3933" s="349">
        <v>41.82</v>
      </c>
      <c r="B3933" s="349">
        <v>624651.87</v>
      </c>
    </row>
    <row r="3934" spans="1:2" x14ac:dyDescent="0.2">
      <c r="A3934" s="349">
        <v>41.83</v>
      </c>
      <c r="B3934" s="349">
        <v>624871.91</v>
      </c>
    </row>
    <row r="3935" spans="1:2" x14ac:dyDescent="0.2">
      <c r="A3935" s="349">
        <v>41.84</v>
      </c>
      <c r="B3935" s="349">
        <v>625091.97</v>
      </c>
    </row>
    <row r="3936" spans="1:2" x14ac:dyDescent="0.2">
      <c r="A3936" s="349">
        <v>41.85</v>
      </c>
      <c r="B3936" s="349">
        <v>625312.06000000006</v>
      </c>
    </row>
    <row r="3937" spans="1:2" x14ac:dyDescent="0.2">
      <c r="A3937" s="349">
        <v>41.86</v>
      </c>
      <c r="B3937" s="349">
        <v>625532.18999999994</v>
      </c>
    </row>
    <row r="3938" spans="1:2" x14ac:dyDescent="0.2">
      <c r="A3938" s="349">
        <v>41.87</v>
      </c>
      <c r="B3938" s="349">
        <v>625752.32999999996</v>
      </c>
    </row>
    <row r="3939" spans="1:2" x14ac:dyDescent="0.2">
      <c r="A3939" s="349">
        <v>41.88</v>
      </c>
      <c r="B3939" s="349">
        <v>625972.51</v>
      </c>
    </row>
    <row r="3940" spans="1:2" x14ac:dyDescent="0.2">
      <c r="A3940" s="349">
        <v>41.89</v>
      </c>
      <c r="B3940" s="349">
        <v>626192.72</v>
      </c>
    </row>
    <row r="3941" spans="1:2" x14ac:dyDescent="0.2">
      <c r="A3941" s="349">
        <v>41.9</v>
      </c>
      <c r="B3941" s="349">
        <v>626412.94999999995</v>
      </c>
    </row>
    <row r="3942" spans="1:2" x14ac:dyDescent="0.2">
      <c r="A3942" s="349">
        <v>41.91</v>
      </c>
      <c r="B3942" s="349">
        <v>626633.21</v>
      </c>
    </row>
    <row r="3943" spans="1:2" x14ac:dyDescent="0.2">
      <c r="A3943" s="349">
        <v>41.92</v>
      </c>
      <c r="B3943" s="349">
        <v>626853.5</v>
      </c>
    </row>
    <row r="3944" spans="1:2" x14ac:dyDescent="0.2">
      <c r="A3944" s="349">
        <v>41.93</v>
      </c>
      <c r="B3944" s="349">
        <v>627073.81000000006</v>
      </c>
    </row>
    <row r="3945" spans="1:2" x14ac:dyDescent="0.2">
      <c r="A3945" s="349">
        <v>41.94</v>
      </c>
      <c r="B3945" s="349">
        <v>627294.16</v>
      </c>
    </row>
    <row r="3946" spans="1:2" x14ac:dyDescent="0.2">
      <c r="A3946" s="349">
        <v>41.95</v>
      </c>
      <c r="B3946" s="349">
        <v>627514.53</v>
      </c>
    </row>
    <row r="3947" spans="1:2" x14ac:dyDescent="0.2">
      <c r="A3947" s="349">
        <v>41.96</v>
      </c>
      <c r="B3947" s="349">
        <v>627734.93000000005</v>
      </c>
    </row>
    <row r="3948" spans="1:2" x14ac:dyDescent="0.2">
      <c r="A3948" s="349">
        <v>41.97</v>
      </c>
      <c r="B3948" s="349">
        <v>627955.36</v>
      </c>
    </row>
    <row r="3949" spans="1:2" x14ac:dyDescent="0.2">
      <c r="A3949" s="349">
        <v>41.98</v>
      </c>
      <c r="B3949" s="349">
        <v>628175.81000000006</v>
      </c>
    </row>
    <row r="3950" spans="1:2" x14ac:dyDescent="0.2">
      <c r="A3950" s="349">
        <v>41.99</v>
      </c>
      <c r="B3950" s="349">
        <v>628396.30000000005</v>
      </c>
    </row>
    <row r="3951" spans="1:2" x14ac:dyDescent="0.2">
      <c r="A3951" s="349">
        <v>42</v>
      </c>
      <c r="B3951" s="349">
        <v>628616.81000000006</v>
      </c>
    </row>
    <row r="3952" spans="1:2" x14ac:dyDescent="0.2">
      <c r="A3952" s="349">
        <v>42.01</v>
      </c>
      <c r="B3952" s="349">
        <v>628837.34</v>
      </c>
    </row>
    <row r="3953" spans="1:2" x14ac:dyDescent="0.2">
      <c r="A3953" s="349">
        <v>42.02</v>
      </c>
      <c r="B3953" s="349">
        <v>629057.91</v>
      </c>
    </row>
    <row r="3954" spans="1:2" x14ac:dyDescent="0.2">
      <c r="A3954" s="349">
        <v>42.03</v>
      </c>
      <c r="B3954" s="349">
        <v>629278.51</v>
      </c>
    </row>
    <row r="3955" spans="1:2" x14ac:dyDescent="0.2">
      <c r="A3955" s="349">
        <v>42.04</v>
      </c>
      <c r="B3955" s="349">
        <v>629499.13</v>
      </c>
    </row>
    <row r="3956" spans="1:2" x14ac:dyDescent="0.2">
      <c r="A3956" s="349">
        <v>42.05</v>
      </c>
      <c r="B3956" s="349">
        <v>629719.78</v>
      </c>
    </row>
    <row r="3957" spans="1:2" x14ac:dyDescent="0.2">
      <c r="A3957" s="349">
        <v>42.06</v>
      </c>
      <c r="B3957" s="349">
        <v>629940.46</v>
      </c>
    </row>
    <row r="3958" spans="1:2" x14ac:dyDescent="0.2">
      <c r="A3958" s="349">
        <v>42.07</v>
      </c>
      <c r="B3958" s="349">
        <v>630161.16</v>
      </c>
    </row>
    <row r="3959" spans="1:2" x14ac:dyDescent="0.2">
      <c r="A3959" s="349">
        <v>42.08</v>
      </c>
      <c r="B3959" s="349">
        <v>630381.89</v>
      </c>
    </row>
    <row r="3960" spans="1:2" x14ac:dyDescent="0.2">
      <c r="A3960" s="349">
        <v>42.09</v>
      </c>
      <c r="B3960" s="349">
        <v>630602.65</v>
      </c>
    </row>
    <row r="3961" spans="1:2" x14ac:dyDescent="0.2">
      <c r="A3961" s="349">
        <v>42.1</v>
      </c>
      <c r="B3961" s="349">
        <v>630823.43999999994</v>
      </c>
    </row>
    <row r="3962" spans="1:2" x14ac:dyDescent="0.2">
      <c r="A3962" s="349">
        <v>42.11</v>
      </c>
      <c r="B3962" s="349">
        <v>631044.26</v>
      </c>
    </row>
    <row r="3963" spans="1:2" x14ac:dyDescent="0.2">
      <c r="A3963" s="349">
        <v>42.12</v>
      </c>
      <c r="B3963" s="349">
        <v>631265.1</v>
      </c>
    </row>
    <row r="3964" spans="1:2" x14ac:dyDescent="0.2">
      <c r="A3964" s="349">
        <v>42.13</v>
      </c>
      <c r="B3964" s="349">
        <v>631485.98</v>
      </c>
    </row>
    <row r="3965" spans="1:2" x14ac:dyDescent="0.2">
      <c r="A3965" s="349">
        <v>42.14</v>
      </c>
      <c r="B3965" s="349">
        <v>631706.88</v>
      </c>
    </row>
    <row r="3966" spans="1:2" x14ac:dyDescent="0.2">
      <c r="A3966" s="349">
        <v>42.15</v>
      </c>
      <c r="B3966" s="349">
        <v>631927.80000000005</v>
      </c>
    </row>
    <row r="3967" spans="1:2" x14ac:dyDescent="0.2">
      <c r="A3967" s="349">
        <v>42.16</v>
      </c>
      <c r="B3967" s="349">
        <v>632148.76</v>
      </c>
    </row>
    <row r="3968" spans="1:2" x14ac:dyDescent="0.2">
      <c r="A3968" s="349">
        <v>42.17</v>
      </c>
      <c r="B3968" s="349">
        <v>632369.74</v>
      </c>
    </row>
    <row r="3969" spans="1:2" x14ac:dyDescent="0.2">
      <c r="A3969" s="349">
        <v>42.18</v>
      </c>
      <c r="B3969" s="349">
        <v>632590.75</v>
      </c>
    </row>
    <row r="3970" spans="1:2" x14ac:dyDescent="0.2">
      <c r="A3970" s="349">
        <v>42.19</v>
      </c>
      <c r="B3970" s="349">
        <v>632811.79</v>
      </c>
    </row>
    <row r="3971" spans="1:2" x14ac:dyDescent="0.2">
      <c r="A3971" s="349">
        <v>42.2</v>
      </c>
      <c r="B3971" s="349">
        <v>633032.86</v>
      </c>
    </row>
    <row r="3972" spans="1:2" x14ac:dyDescent="0.2">
      <c r="A3972" s="349">
        <v>42.21</v>
      </c>
      <c r="B3972" s="349">
        <v>633253.94999999995</v>
      </c>
    </row>
    <row r="3973" spans="1:2" x14ac:dyDescent="0.2">
      <c r="A3973" s="349">
        <v>42.22</v>
      </c>
      <c r="B3973" s="349">
        <v>633475.07999999996</v>
      </c>
    </row>
    <row r="3974" spans="1:2" x14ac:dyDescent="0.2">
      <c r="A3974" s="349">
        <v>42.23</v>
      </c>
      <c r="B3974" s="349">
        <v>633696.22</v>
      </c>
    </row>
    <row r="3975" spans="1:2" x14ac:dyDescent="0.2">
      <c r="A3975" s="349">
        <v>42.24</v>
      </c>
      <c r="B3975" s="349">
        <v>633917.4</v>
      </c>
    </row>
    <row r="3976" spans="1:2" x14ac:dyDescent="0.2">
      <c r="A3976" s="349">
        <v>42.25</v>
      </c>
      <c r="B3976" s="349">
        <v>634138.61</v>
      </c>
    </row>
    <row r="3977" spans="1:2" x14ac:dyDescent="0.2">
      <c r="A3977" s="349">
        <v>42.26</v>
      </c>
      <c r="B3977" s="349">
        <v>634359.84</v>
      </c>
    </row>
    <row r="3978" spans="1:2" x14ac:dyDescent="0.2">
      <c r="A3978" s="349">
        <v>42.27</v>
      </c>
      <c r="B3978" s="349">
        <v>634581.1</v>
      </c>
    </row>
    <row r="3979" spans="1:2" x14ac:dyDescent="0.2">
      <c r="A3979" s="349">
        <v>42.28</v>
      </c>
      <c r="B3979" s="349">
        <v>634802.39</v>
      </c>
    </row>
    <row r="3980" spans="1:2" x14ac:dyDescent="0.2">
      <c r="A3980" s="349">
        <v>42.29</v>
      </c>
      <c r="B3980" s="349">
        <v>635023.71</v>
      </c>
    </row>
    <row r="3981" spans="1:2" x14ac:dyDescent="0.2">
      <c r="A3981" s="349">
        <v>42.3</v>
      </c>
      <c r="B3981" s="349">
        <v>635245.05000000005</v>
      </c>
    </row>
    <row r="3982" spans="1:2" x14ac:dyDescent="0.2">
      <c r="A3982" s="349">
        <v>42.31</v>
      </c>
      <c r="B3982" s="349">
        <v>635466.42000000004</v>
      </c>
    </row>
    <row r="3983" spans="1:2" x14ac:dyDescent="0.2">
      <c r="A3983" s="349">
        <v>42.32</v>
      </c>
      <c r="B3983" s="349">
        <v>635687.81999999995</v>
      </c>
    </row>
    <row r="3984" spans="1:2" x14ac:dyDescent="0.2">
      <c r="A3984" s="349">
        <v>42.33</v>
      </c>
      <c r="B3984" s="349">
        <v>635909.25</v>
      </c>
    </row>
    <row r="3985" spans="1:2" x14ac:dyDescent="0.2">
      <c r="A3985" s="349">
        <v>42.34</v>
      </c>
      <c r="B3985" s="349">
        <v>636130.69999999995</v>
      </c>
    </row>
    <row r="3986" spans="1:2" x14ac:dyDescent="0.2">
      <c r="A3986" s="349">
        <v>42.35</v>
      </c>
      <c r="B3986" s="349">
        <v>636352.18000000005</v>
      </c>
    </row>
    <row r="3987" spans="1:2" x14ac:dyDescent="0.2">
      <c r="A3987" s="349">
        <v>42.36</v>
      </c>
      <c r="B3987" s="349">
        <v>636573.68999999994</v>
      </c>
    </row>
    <row r="3988" spans="1:2" x14ac:dyDescent="0.2">
      <c r="A3988" s="349">
        <v>42.37</v>
      </c>
      <c r="B3988" s="349">
        <v>636795.23</v>
      </c>
    </row>
    <row r="3989" spans="1:2" x14ac:dyDescent="0.2">
      <c r="A3989" s="349">
        <v>42.38</v>
      </c>
      <c r="B3989" s="349">
        <v>637016.80000000005</v>
      </c>
    </row>
    <row r="3990" spans="1:2" x14ac:dyDescent="0.2">
      <c r="A3990" s="349">
        <v>42.39</v>
      </c>
      <c r="B3990" s="349">
        <v>637238.39</v>
      </c>
    </row>
    <row r="3991" spans="1:2" x14ac:dyDescent="0.2">
      <c r="A3991" s="349">
        <v>42.4</v>
      </c>
      <c r="B3991" s="349">
        <v>637460.01</v>
      </c>
    </row>
    <row r="3992" spans="1:2" x14ac:dyDescent="0.2">
      <c r="A3992" s="349">
        <v>42.41</v>
      </c>
      <c r="B3992" s="349">
        <v>637681.66</v>
      </c>
    </row>
    <row r="3993" spans="1:2" x14ac:dyDescent="0.2">
      <c r="A3993" s="349">
        <v>42.42</v>
      </c>
      <c r="B3993" s="349">
        <v>637903.34</v>
      </c>
    </row>
    <row r="3994" spans="1:2" x14ac:dyDescent="0.2">
      <c r="A3994" s="349">
        <v>42.43</v>
      </c>
      <c r="B3994" s="349">
        <v>638125.04</v>
      </c>
    </row>
    <row r="3995" spans="1:2" x14ac:dyDescent="0.2">
      <c r="A3995" s="349">
        <v>42.44</v>
      </c>
      <c r="B3995" s="349">
        <v>638346.77</v>
      </c>
    </row>
    <row r="3996" spans="1:2" x14ac:dyDescent="0.2">
      <c r="A3996" s="349">
        <v>42.45</v>
      </c>
      <c r="B3996" s="349">
        <v>638568.53</v>
      </c>
    </row>
    <row r="3997" spans="1:2" x14ac:dyDescent="0.2">
      <c r="A3997" s="349">
        <v>42.46</v>
      </c>
      <c r="B3997" s="349">
        <v>638790.31999999995</v>
      </c>
    </row>
    <row r="3998" spans="1:2" x14ac:dyDescent="0.2">
      <c r="A3998" s="349">
        <v>42.47</v>
      </c>
      <c r="B3998" s="349">
        <v>639012.13</v>
      </c>
    </row>
    <row r="3999" spans="1:2" x14ac:dyDescent="0.2">
      <c r="A3999" s="349">
        <v>42.48</v>
      </c>
      <c r="B3999" s="349">
        <v>639233.98</v>
      </c>
    </row>
    <row r="4000" spans="1:2" x14ac:dyDescent="0.2">
      <c r="A4000" s="349">
        <v>42.49</v>
      </c>
      <c r="B4000" s="349">
        <v>639455.85</v>
      </c>
    </row>
    <row r="4001" spans="1:2" x14ac:dyDescent="0.2">
      <c r="A4001" s="349">
        <v>42.5</v>
      </c>
      <c r="B4001" s="349">
        <v>639677.74</v>
      </c>
    </row>
    <row r="4002" spans="1:2" x14ac:dyDescent="0.2">
      <c r="A4002" s="349">
        <v>42.51</v>
      </c>
      <c r="B4002" s="349">
        <v>639899.67000000004</v>
      </c>
    </row>
    <row r="4003" spans="1:2" x14ac:dyDescent="0.2">
      <c r="A4003" s="349">
        <v>42.52</v>
      </c>
      <c r="B4003" s="349">
        <v>640121.62</v>
      </c>
    </row>
    <row r="4004" spans="1:2" x14ac:dyDescent="0.2">
      <c r="A4004" s="349">
        <v>42.53</v>
      </c>
      <c r="B4004" s="349">
        <v>640343.6</v>
      </c>
    </row>
    <row r="4005" spans="1:2" x14ac:dyDescent="0.2">
      <c r="A4005" s="349">
        <v>42.54</v>
      </c>
      <c r="B4005" s="349">
        <v>640565.61</v>
      </c>
    </row>
    <row r="4006" spans="1:2" x14ac:dyDescent="0.2">
      <c r="A4006" s="349">
        <v>42.55</v>
      </c>
      <c r="B4006" s="349">
        <v>640787.65</v>
      </c>
    </row>
    <row r="4007" spans="1:2" x14ac:dyDescent="0.2">
      <c r="A4007" s="349">
        <v>42.56</v>
      </c>
      <c r="B4007" s="349">
        <v>641009.71</v>
      </c>
    </row>
    <row r="4008" spans="1:2" x14ac:dyDescent="0.2">
      <c r="A4008" s="349">
        <v>42.57</v>
      </c>
      <c r="B4008" s="349">
        <v>641231.80000000005</v>
      </c>
    </row>
    <row r="4009" spans="1:2" x14ac:dyDescent="0.2">
      <c r="A4009" s="349">
        <v>42.58</v>
      </c>
      <c r="B4009" s="349">
        <v>641453.92000000004</v>
      </c>
    </row>
    <row r="4010" spans="1:2" x14ac:dyDescent="0.2">
      <c r="A4010" s="349">
        <v>42.59</v>
      </c>
      <c r="B4010" s="349">
        <v>641676.06999999995</v>
      </c>
    </row>
    <row r="4011" spans="1:2" x14ac:dyDescent="0.2">
      <c r="A4011" s="349">
        <v>42.6</v>
      </c>
      <c r="B4011" s="349">
        <v>641898.23999999999</v>
      </c>
    </row>
    <row r="4012" spans="1:2" x14ac:dyDescent="0.2">
      <c r="A4012" s="349">
        <v>42.61</v>
      </c>
      <c r="B4012" s="349">
        <v>642120.44999999995</v>
      </c>
    </row>
    <row r="4013" spans="1:2" x14ac:dyDescent="0.2">
      <c r="A4013" s="349">
        <v>42.62</v>
      </c>
      <c r="B4013" s="349">
        <v>642342.68000000005</v>
      </c>
    </row>
    <row r="4014" spans="1:2" x14ac:dyDescent="0.2">
      <c r="A4014" s="349">
        <v>42.63</v>
      </c>
      <c r="B4014" s="349">
        <v>642564.93000000005</v>
      </c>
    </row>
    <row r="4015" spans="1:2" x14ac:dyDescent="0.2">
      <c r="A4015" s="349">
        <v>42.64</v>
      </c>
      <c r="B4015" s="349">
        <v>642787.22</v>
      </c>
    </row>
    <row r="4016" spans="1:2" x14ac:dyDescent="0.2">
      <c r="A4016" s="349">
        <v>42.65</v>
      </c>
      <c r="B4016" s="349">
        <v>643009.53</v>
      </c>
    </row>
    <row r="4017" spans="1:2" x14ac:dyDescent="0.2">
      <c r="A4017" s="349">
        <v>42.66</v>
      </c>
      <c r="B4017" s="349">
        <v>643231.87</v>
      </c>
    </row>
    <row r="4018" spans="1:2" x14ac:dyDescent="0.2">
      <c r="A4018" s="349">
        <v>42.67</v>
      </c>
      <c r="B4018" s="349">
        <v>643454.24</v>
      </c>
    </row>
    <row r="4019" spans="1:2" x14ac:dyDescent="0.2">
      <c r="A4019" s="349">
        <v>42.68</v>
      </c>
      <c r="B4019" s="349">
        <v>643676.63</v>
      </c>
    </row>
    <row r="4020" spans="1:2" x14ac:dyDescent="0.2">
      <c r="A4020" s="349">
        <v>42.69</v>
      </c>
      <c r="B4020" s="349">
        <v>643899.06000000006</v>
      </c>
    </row>
    <row r="4021" spans="1:2" x14ac:dyDescent="0.2">
      <c r="A4021" s="349">
        <v>42.7</v>
      </c>
      <c r="B4021" s="349">
        <v>644121.51</v>
      </c>
    </row>
    <row r="4022" spans="1:2" x14ac:dyDescent="0.2">
      <c r="A4022" s="349">
        <v>42.71</v>
      </c>
      <c r="B4022" s="349">
        <v>644343.99</v>
      </c>
    </row>
    <row r="4023" spans="1:2" x14ac:dyDescent="0.2">
      <c r="A4023" s="349">
        <v>42.72</v>
      </c>
      <c r="B4023" s="349">
        <v>644566.49</v>
      </c>
    </row>
    <row r="4024" spans="1:2" x14ac:dyDescent="0.2">
      <c r="A4024" s="349">
        <v>42.73</v>
      </c>
      <c r="B4024" s="349">
        <v>644789.03</v>
      </c>
    </row>
    <row r="4025" spans="1:2" x14ac:dyDescent="0.2">
      <c r="A4025" s="349">
        <v>42.74</v>
      </c>
      <c r="B4025" s="349">
        <v>645011.59</v>
      </c>
    </row>
    <row r="4026" spans="1:2" x14ac:dyDescent="0.2">
      <c r="A4026" s="349">
        <v>42.75</v>
      </c>
      <c r="B4026" s="349">
        <v>645234.18000000005</v>
      </c>
    </row>
    <row r="4027" spans="1:2" x14ac:dyDescent="0.2">
      <c r="A4027" s="349">
        <v>42.76</v>
      </c>
      <c r="B4027" s="349">
        <v>645456.79</v>
      </c>
    </row>
    <row r="4028" spans="1:2" x14ac:dyDescent="0.2">
      <c r="A4028" s="349">
        <v>42.77</v>
      </c>
      <c r="B4028" s="349">
        <v>645679.43999999994</v>
      </c>
    </row>
    <row r="4029" spans="1:2" x14ac:dyDescent="0.2">
      <c r="A4029" s="349">
        <v>42.78</v>
      </c>
      <c r="B4029" s="349">
        <v>645902.11</v>
      </c>
    </row>
    <row r="4030" spans="1:2" x14ac:dyDescent="0.2">
      <c r="A4030" s="349">
        <v>42.79</v>
      </c>
      <c r="B4030" s="349">
        <v>646124.81000000006</v>
      </c>
    </row>
    <row r="4031" spans="1:2" x14ac:dyDescent="0.2">
      <c r="A4031" s="349">
        <v>42.8</v>
      </c>
      <c r="B4031" s="349">
        <v>646347.53</v>
      </c>
    </row>
    <row r="4032" spans="1:2" x14ac:dyDescent="0.2">
      <c r="A4032" s="349">
        <v>42.81</v>
      </c>
      <c r="B4032" s="349">
        <v>646570.29</v>
      </c>
    </row>
    <row r="4033" spans="1:2" x14ac:dyDescent="0.2">
      <c r="A4033" s="349">
        <v>42.82</v>
      </c>
      <c r="B4033" s="349">
        <v>646793.06999999995</v>
      </c>
    </row>
    <row r="4034" spans="1:2" x14ac:dyDescent="0.2">
      <c r="A4034" s="349">
        <v>42.83</v>
      </c>
      <c r="B4034" s="349">
        <v>647015.88</v>
      </c>
    </row>
    <row r="4035" spans="1:2" x14ac:dyDescent="0.2">
      <c r="A4035" s="349">
        <v>42.84</v>
      </c>
      <c r="B4035" s="349">
        <v>647238.72</v>
      </c>
    </row>
    <row r="4036" spans="1:2" x14ac:dyDescent="0.2">
      <c r="A4036" s="349">
        <v>42.85</v>
      </c>
      <c r="B4036" s="349">
        <v>647461.57999999996</v>
      </c>
    </row>
    <row r="4037" spans="1:2" x14ac:dyDescent="0.2">
      <c r="A4037" s="349">
        <v>42.86</v>
      </c>
      <c r="B4037" s="349">
        <v>647684.47</v>
      </c>
    </row>
    <row r="4038" spans="1:2" x14ac:dyDescent="0.2">
      <c r="A4038" s="349">
        <v>42.87</v>
      </c>
      <c r="B4038" s="349">
        <v>647907.39</v>
      </c>
    </row>
    <row r="4039" spans="1:2" x14ac:dyDescent="0.2">
      <c r="A4039" s="349">
        <v>42.88</v>
      </c>
      <c r="B4039" s="349">
        <v>648130.34</v>
      </c>
    </row>
    <row r="4040" spans="1:2" x14ac:dyDescent="0.2">
      <c r="A4040" s="349">
        <v>42.89</v>
      </c>
      <c r="B4040" s="349">
        <v>648353.31999999995</v>
      </c>
    </row>
    <row r="4041" spans="1:2" x14ac:dyDescent="0.2">
      <c r="A4041" s="349">
        <v>42.9</v>
      </c>
      <c r="B4041" s="349">
        <v>648576.31999999995</v>
      </c>
    </row>
    <row r="4042" spans="1:2" x14ac:dyDescent="0.2">
      <c r="A4042" s="349">
        <v>42.91</v>
      </c>
      <c r="B4042" s="349">
        <v>648799.35</v>
      </c>
    </row>
    <row r="4043" spans="1:2" x14ac:dyDescent="0.2">
      <c r="A4043" s="349">
        <v>42.92</v>
      </c>
      <c r="B4043" s="349">
        <v>649022.41</v>
      </c>
    </row>
    <row r="4044" spans="1:2" x14ac:dyDescent="0.2">
      <c r="A4044" s="349">
        <v>42.93</v>
      </c>
      <c r="B4044" s="349">
        <v>649245.49</v>
      </c>
    </row>
    <row r="4045" spans="1:2" x14ac:dyDescent="0.2">
      <c r="A4045" s="349">
        <v>42.94</v>
      </c>
      <c r="B4045" s="349">
        <v>649468.6</v>
      </c>
    </row>
    <row r="4046" spans="1:2" x14ac:dyDescent="0.2">
      <c r="A4046" s="349">
        <v>42.95</v>
      </c>
      <c r="B4046" s="349">
        <v>649691.74</v>
      </c>
    </row>
    <row r="4047" spans="1:2" x14ac:dyDescent="0.2">
      <c r="A4047" s="349">
        <v>42.96</v>
      </c>
      <c r="B4047" s="349">
        <v>649914.91</v>
      </c>
    </row>
    <row r="4048" spans="1:2" x14ac:dyDescent="0.2">
      <c r="A4048" s="349">
        <v>42.97</v>
      </c>
      <c r="B4048" s="349">
        <v>650138.11</v>
      </c>
    </row>
    <row r="4049" spans="1:2" x14ac:dyDescent="0.2">
      <c r="A4049" s="349">
        <v>42.98</v>
      </c>
      <c r="B4049" s="349">
        <v>650361.32999999996</v>
      </c>
    </row>
    <row r="4050" spans="1:2" x14ac:dyDescent="0.2">
      <c r="A4050" s="349">
        <v>42.99</v>
      </c>
      <c r="B4050" s="349">
        <v>650584.57999999996</v>
      </c>
    </row>
    <row r="4051" spans="1:2" x14ac:dyDescent="0.2">
      <c r="A4051" s="349">
        <v>43</v>
      </c>
      <c r="B4051" s="349">
        <v>650807.86</v>
      </c>
    </row>
    <row r="4052" spans="1:2" x14ac:dyDescent="0.2">
      <c r="A4052" s="349">
        <v>43.01</v>
      </c>
      <c r="B4052" s="349">
        <v>651031.16</v>
      </c>
    </row>
    <row r="4053" spans="1:2" x14ac:dyDescent="0.2">
      <c r="A4053" s="349">
        <v>43.02</v>
      </c>
      <c r="B4053" s="349">
        <v>651254.5</v>
      </c>
    </row>
    <row r="4054" spans="1:2" x14ac:dyDescent="0.2">
      <c r="A4054" s="349">
        <v>43.03</v>
      </c>
      <c r="B4054" s="349">
        <v>651477.86</v>
      </c>
    </row>
    <row r="4055" spans="1:2" x14ac:dyDescent="0.2">
      <c r="A4055" s="349">
        <v>43.04</v>
      </c>
      <c r="B4055" s="349">
        <v>651701.25</v>
      </c>
    </row>
    <row r="4056" spans="1:2" x14ac:dyDescent="0.2">
      <c r="A4056" s="349">
        <v>43.05</v>
      </c>
      <c r="B4056" s="349">
        <v>651924.66</v>
      </c>
    </row>
    <row r="4057" spans="1:2" x14ac:dyDescent="0.2">
      <c r="A4057" s="349">
        <v>43.06</v>
      </c>
      <c r="B4057" s="349">
        <v>652148.11</v>
      </c>
    </row>
    <row r="4058" spans="1:2" x14ac:dyDescent="0.2">
      <c r="A4058" s="349">
        <v>43.07</v>
      </c>
      <c r="B4058" s="349">
        <v>652371.57999999996</v>
      </c>
    </row>
    <row r="4059" spans="1:2" x14ac:dyDescent="0.2">
      <c r="A4059" s="349">
        <v>43.08</v>
      </c>
      <c r="B4059" s="349">
        <v>652595.06999999995</v>
      </c>
    </row>
    <row r="4060" spans="1:2" x14ac:dyDescent="0.2">
      <c r="A4060" s="349">
        <v>43.09</v>
      </c>
      <c r="B4060" s="349">
        <v>652818.6</v>
      </c>
    </row>
    <row r="4061" spans="1:2" x14ac:dyDescent="0.2">
      <c r="A4061" s="349">
        <v>43.1</v>
      </c>
      <c r="B4061" s="349">
        <v>653042.15</v>
      </c>
    </row>
    <row r="4062" spans="1:2" x14ac:dyDescent="0.2">
      <c r="A4062" s="349">
        <v>43.11</v>
      </c>
      <c r="B4062" s="349">
        <v>653265.73</v>
      </c>
    </row>
    <row r="4063" spans="1:2" x14ac:dyDescent="0.2">
      <c r="A4063" s="349">
        <v>43.12</v>
      </c>
      <c r="B4063" s="349">
        <v>653489.34</v>
      </c>
    </row>
    <row r="4064" spans="1:2" x14ac:dyDescent="0.2">
      <c r="A4064" s="349">
        <v>43.13</v>
      </c>
      <c r="B4064" s="349">
        <v>653712.98</v>
      </c>
    </row>
    <row r="4065" spans="1:2" x14ac:dyDescent="0.2">
      <c r="A4065" s="349">
        <v>43.14</v>
      </c>
      <c r="B4065" s="349">
        <v>653936.64000000001</v>
      </c>
    </row>
    <row r="4066" spans="1:2" x14ac:dyDescent="0.2">
      <c r="A4066" s="349">
        <v>43.15</v>
      </c>
      <c r="B4066" s="349">
        <v>654160.32999999996</v>
      </c>
    </row>
    <row r="4067" spans="1:2" x14ac:dyDescent="0.2">
      <c r="A4067" s="349">
        <v>43.16</v>
      </c>
      <c r="B4067" s="349">
        <v>654384.05000000005</v>
      </c>
    </row>
    <row r="4068" spans="1:2" x14ac:dyDescent="0.2">
      <c r="A4068" s="349">
        <v>43.17</v>
      </c>
      <c r="B4068" s="349">
        <v>654607.80000000005</v>
      </c>
    </row>
    <row r="4069" spans="1:2" x14ac:dyDescent="0.2">
      <c r="A4069" s="349">
        <v>43.18</v>
      </c>
      <c r="B4069" s="349">
        <v>654831.56999999995</v>
      </c>
    </row>
    <row r="4070" spans="1:2" x14ac:dyDescent="0.2">
      <c r="A4070" s="349">
        <v>43.19</v>
      </c>
      <c r="B4070" s="349">
        <v>655055.37</v>
      </c>
    </row>
    <row r="4071" spans="1:2" x14ac:dyDescent="0.2">
      <c r="A4071" s="349">
        <v>43.2</v>
      </c>
      <c r="B4071" s="349">
        <v>655279.19999999995</v>
      </c>
    </row>
    <row r="4072" spans="1:2" x14ac:dyDescent="0.2">
      <c r="A4072" s="349">
        <v>43.21</v>
      </c>
      <c r="B4072" s="349">
        <v>655503.05000000005</v>
      </c>
    </row>
    <row r="4073" spans="1:2" x14ac:dyDescent="0.2">
      <c r="A4073" s="349">
        <v>43.22</v>
      </c>
      <c r="B4073" s="349">
        <v>655726.93999999994</v>
      </c>
    </row>
    <row r="4074" spans="1:2" x14ac:dyDescent="0.2">
      <c r="A4074" s="349">
        <v>43.23</v>
      </c>
      <c r="B4074" s="349">
        <v>655950.85</v>
      </c>
    </row>
    <row r="4075" spans="1:2" x14ac:dyDescent="0.2">
      <c r="A4075" s="349">
        <v>43.24</v>
      </c>
      <c r="B4075" s="349">
        <v>656174.79</v>
      </c>
    </row>
    <row r="4076" spans="1:2" x14ac:dyDescent="0.2">
      <c r="A4076" s="349">
        <v>43.25</v>
      </c>
      <c r="B4076" s="349">
        <v>656398.75</v>
      </c>
    </row>
    <row r="4077" spans="1:2" x14ac:dyDescent="0.2">
      <c r="A4077" s="349">
        <v>43.26</v>
      </c>
      <c r="B4077" s="349">
        <v>656622.75</v>
      </c>
    </row>
    <row r="4078" spans="1:2" x14ac:dyDescent="0.2">
      <c r="A4078" s="349">
        <v>43.27</v>
      </c>
      <c r="B4078" s="349">
        <v>656846.77</v>
      </c>
    </row>
    <row r="4079" spans="1:2" x14ac:dyDescent="0.2">
      <c r="A4079" s="349">
        <v>43.28</v>
      </c>
      <c r="B4079" s="349">
        <v>657070.81000000006</v>
      </c>
    </row>
    <row r="4080" spans="1:2" x14ac:dyDescent="0.2">
      <c r="A4080" s="349">
        <v>43.29</v>
      </c>
      <c r="B4080" s="349">
        <v>657294.89</v>
      </c>
    </row>
    <row r="4081" spans="1:2" x14ac:dyDescent="0.2">
      <c r="A4081" s="349">
        <v>43.3</v>
      </c>
      <c r="B4081" s="349">
        <v>657518.99</v>
      </c>
    </row>
    <row r="4082" spans="1:2" x14ac:dyDescent="0.2">
      <c r="A4082" s="349">
        <v>43.31</v>
      </c>
      <c r="B4082" s="349">
        <v>657743.12</v>
      </c>
    </row>
    <row r="4083" spans="1:2" x14ac:dyDescent="0.2">
      <c r="A4083" s="349">
        <v>43.32</v>
      </c>
      <c r="B4083" s="349">
        <v>657967.28</v>
      </c>
    </row>
    <row r="4084" spans="1:2" x14ac:dyDescent="0.2">
      <c r="A4084" s="349">
        <v>43.33</v>
      </c>
      <c r="B4084" s="349">
        <v>658191.47</v>
      </c>
    </row>
    <row r="4085" spans="1:2" x14ac:dyDescent="0.2">
      <c r="A4085" s="349">
        <v>43.34</v>
      </c>
      <c r="B4085" s="349">
        <v>658415.68000000005</v>
      </c>
    </row>
    <row r="4086" spans="1:2" x14ac:dyDescent="0.2">
      <c r="A4086" s="349">
        <v>43.35</v>
      </c>
      <c r="B4086" s="349">
        <v>658639.92000000004</v>
      </c>
    </row>
    <row r="4087" spans="1:2" x14ac:dyDescent="0.2">
      <c r="A4087" s="349">
        <v>43.36</v>
      </c>
      <c r="B4087" s="349">
        <v>658864.18999999994</v>
      </c>
    </row>
    <row r="4088" spans="1:2" x14ac:dyDescent="0.2">
      <c r="A4088" s="349">
        <v>43.37</v>
      </c>
      <c r="B4088" s="349">
        <v>659088.48</v>
      </c>
    </row>
    <row r="4089" spans="1:2" x14ac:dyDescent="0.2">
      <c r="A4089" s="349">
        <v>43.38</v>
      </c>
      <c r="B4089" s="349">
        <v>659312.80000000005</v>
      </c>
    </row>
    <row r="4090" spans="1:2" x14ac:dyDescent="0.2">
      <c r="A4090" s="349">
        <v>43.39</v>
      </c>
      <c r="B4090" s="349">
        <v>659537.15</v>
      </c>
    </row>
    <row r="4091" spans="1:2" x14ac:dyDescent="0.2">
      <c r="A4091" s="349">
        <v>43.4</v>
      </c>
      <c r="B4091" s="349">
        <v>659761.53</v>
      </c>
    </row>
    <row r="4092" spans="1:2" x14ac:dyDescent="0.2">
      <c r="A4092" s="349">
        <v>43.41</v>
      </c>
      <c r="B4092" s="349">
        <v>659985.93999999994</v>
      </c>
    </row>
    <row r="4093" spans="1:2" x14ac:dyDescent="0.2">
      <c r="A4093" s="349">
        <v>43.42</v>
      </c>
      <c r="B4093" s="349">
        <v>660210.37</v>
      </c>
    </row>
    <row r="4094" spans="1:2" x14ac:dyDescent="0.2">
      <c r="A4094" s="349">
        <v>43.43</v>
      </c>
      <c r="B4094" s="349">
        <v>660434.82999999996</v>
      </c>
    </row>
    <row r="4095" spans="1:2" x14ac:dyDescent="0.2">
      <c r="A4095" s="349">
        <v>43.44</v>
      </c>
      <c r="B4095" s="349">
        <v>660659.31999999995</v>
      </c>
    </row>
    <row r="4096" spans="1:2" x14ac:dyDescent="0.2">
      <c r="A4096" s="349">
        <v>43.45</v>
      </c>
      <c r="B4096" s="349">
        <v>660883.82999999996</v>
      </c>
    </row>
    <row r="4097" spans="1:2" x14ac:dyDescent="0.2">
      <c r="A4097" s="349">
        <v>43.46</v>
      </c>
      <c r="B4097" s="349">
        <v>661108.37</v>
      </c>
    </row>
    <row r="4098" spans="1:2" x14ac:dyDescent="0.2">
      <c r="A4098" s="349">
        <v>43.47</v>
      </c>
      <c r="B4098" s="349">
        <v>661332.93999999994</v>
      </c>
    </row>
    <row r="4099" spans="1:2" x14ac:dyDescent="0.2">
      <c r="A4099" s="349">
        <v>43.48</v>
      </c>
      <c r="B4099" s="349">
        <v>661557.54</v>
      </c>
    </row>
    <row r="4100" spans="1:2" x14ac:dyDescent="0.2">
      <c r="A4100" s="349">
        <v>43.49</v>
      </c>
      <c r="B4100" s="349">
        <v>661782.16</v>
      </c>
    </row>
    <row r="4101" spans="1:2" x14ac:dyDescent="0.2">
      <c r="A4101" s="349">
        <v>43.5</v>
      </c>
      <c r="B4101" s="349">
        <v>662006.81000000006</v>
      </c>
    </row>
    <row r="4102" spans="1:2" x14ac:dyDescent="0.2">
      <c r="A4102" s="349">
        <v>43.51</v>
      </c>
      <c r="B4102" s="349">
        <v>662231.49</v>
      </c>
    </row>
    <row r="4103" spans="1:2" x14ac:dyDescent="0.2">
      <c r="A4103" s="349">
        <v>43.52</v>
      </c>
      <c r="B4103" s="349">
        <v>662456.19999999995</v>
      </c>
    </row>
    <row r="4104" spans="1:2" x14ac:dyDescent="0.2">
      <c r="A4104" s="349">
        <v>43.53</v>
      </c>
      <c r="B4104" s="349">
        <v>662680.93000000005</v>
      </c>
    </row>
    <row r="4105" spans="1:2" x14ac:dyDescent="0.2">
      <c r="A4105" s="349">
        <v>43.54</v>
      </c>
      <c r="B4105" s="349">
        <v>662905.68999999994</v>
      </c>
    </row>
    <row r="4106" spans="1:2" x14ac:dyDescent="0.2">
      <c r="A4106" s="349">
        <v>43.55</v>
      </c>
      <c r="B4106" s="349">
        <v>663130.48</v>
      </c>
    </row>
    <row r="4107" spans="1:2" x14ac:dyDescent="0.2">
      <c r="A4107" s="349">
        <v>43.56</v>
      </c>
      <c r="B4107" s="349">
        <v>663355.30000000005</v>
      </c>
    </row>
    <row r="4108" spans="1:2" x14ac:dyDescent="0.2">
      <c r="A4108" s="349">
        <v>43.57</v>
      </c>
      <c r="B4108" s="349">
        <v>663580.14</v>
      </c>
    </row>
    <row r="4109" spans="1:2" x14ac:dyDescent="0.2">
      <c r="A4109" s="349">
        <v>43.58</v>
      </c>
      <c r="B4109" s="349">
        <v>663805.01</v>
      </c>
    </row>
    <row r="4110" spans="1:2" x14ac:dyDescent="0.2">
      <c r="A4110" s="349">
        <v>43.59</v>
      </c>
      <c r="B4110" s="349">
        <v>664029.91</v>
      </c>
    </row>
    <row r="4111" spans="1:2" x14ac:dyDescent="0.2">
      <c r="A4111" s="349">
        <v>43.6</v>
      </c>
      <c r="B4111" s="349">
        <v>664254.84</v>
      </c>
    </row>
    <row r="4112" spans="1:2" x14ac:dyDescent="0.2">
      <c r="A4112" s="349">
        <v>43.61</v>
      </c>
      <c r="B4112" s="349">
        <v>664479.79</v>
      </c>
    </row>
    <row r="4113" spans="1:2" x14ac:dyDescent="0.2">
      <c r="A4113" s="349">
        <v>43.62</v>
      </c>
      <c r="B4113" s="349">
        <v>664704.77</v>
      </c>
    </row>
    <row r="4114" spans="1:2" x14ac:dyDescent="0.2">
      <c r="A4114" s="349">
        <v>43.63</v>
      </c>
      <c r="B4114" s="349">
        <v>664929.78</v>
      </c>
    </row>
    <row r="4115" spans="1:2" x14ac:dyDescent="0.2">
      <c r="A4115" s="349">
        <v>43.64</v>
      </c>
      <c r="B4115" s="349">
        <v>665154.81000000006</v>
      </c>
    </row>
    <row r="4116" spans="1:2" x14ac:dyDescent="0.2">
      <c r="A4116" s="349">
        <v>43.65</v>
      </c>
      <c r="B4116" s="349">
        <v>665379.88</v>
      </c>
    </row>
    <row r="4117" spans="1:2" x14ac:dyDescent="0.2">
      <c r="A4117" s="349">
        <v>43.66</v>
      </c>
      <c r="B4117" s="349">
        <v>665604.97</v>
      </c>
    </row>
    <row r="4118" spans="1:2" x14ac:dyDescent="0.2">
      <c r="A4118" s="349">
        <v>43.67</v>
      </c>
      <c r="B4118" s="349">
        <v>665830.07999999996</v>
      </c>
    </row>
    <row r="4119" spans="1:2" x14ac:dyDescent="0.2">
      <c r="A4119" s="349">
        <v>43.68</v>
      </c>
      <c r="B4119" s="349">
        <v>666055.23</v>
      </c>
    </row>
    <row r="4120" spans="1:2" x14ac:dyDescent="0.2">
      <c r="A4120" s="349">
        <v>43.69</v>
      </c>
      <c r="B4120" s="349">
        <v>666280.4</v>
      </c>
    </row>
    <row r="4121" spans="1:2" x14ac:dyDescent="0.2">
      <c r="A4121" s="349">
        <v>43.7</v>
      </c>
      <c r="B4121" s="349">
        <v>666505.6</v>
      </c>
    </row>
    <row r="4122" spans="1:2" x14ac:dyDescent="0.2">
      <c r="A4122" s="349">
        <v>43.71</v>
      </c>
      <c r="B4122" s="349">
        <v>666730.81999999995</v>
      </c>
    </row>
    <row r="4123" spans="1:2" x14ac:dyDescent="0.2">
      <c r="A4123" s="349">
        <v>43.72</v>
      </c>
      <c r="B4123" s="349">
        <v>666956.07999999996</v>
      </c>
    </row>
    <row r="4124" spans="1:2" x14ac:dyDescent="0.2">
      <c r="A4124" s="349">
        <v>43.73</v>
      </c>
      <c r="B4124" s="349">
        <v>667181.36</v>
      </c>
    </row>
    <row r="4125" spans="1:2" x14ac:dyDescent="0.2">
      <c r="A4125" s="349">
        <v>43.74</v>
      </c>
      <c r="B4125" s="349">
        <v>667406.67000000004</v>
      </c>
    </row>
    <row r="4126" spans="1:2" x14ac:dyDescent="0.2">
      <c r="A4126" s="349">
        <v>43.75</v>
      </c>
      <c r="B4126" s="349">
        <v>667632</v>
      </c>
    </row>
    <row r="4127" spans="1:2" x14ac:dyDescent="0.2">
      <c r="A4127" s="349">
        <v>43.76</v>
      </c>
      <c r="B4127" s="349">
        <v>667857.37</v>
      </c>
    </row>
    <row r="4128" spans="1:2" x14ac:dyDescent="0.2">
      <c r="A4128" s="349">
        <v>43.77</v>
      </c>
      <c r="B4128" s="349">
        <v>668082.76</v>
      </c>
    </row>
    <row r="4129" spans="1:2" x14ac:dyDescent="0.2">
      <c r="A4129" s="349">
        <v>43.78</v>
      </c>
      <c r="B4129" s="349">
        <v>668308.18000000005</v>
      </c>
    </row>
    <row r="4130" spans="1:2" x14ac:dyDescent="0.2">
      <c r="A4130" s="349">
        <v>43.79</v>
      </c>
      <c r="B4130" s="349">
        <v>668533.62</v>
      </c>
    </row>
    <row r="4131" spans="1:2" x14ac:dyDescent="0.2">
      <c r="A4131" s="349">
        <v>43.8</v>
      </c>
      <c r="B4131" s="349">
        <v>668759.09</v>
      </c>
    </row>
    <row r="4132" spans="1:2" x14ac:dyDescent="0.2">
      <c r="A4132" s="349">
        <v>43.81</v>
      </c>
      <c r="B4132" s="349">
        <v>668984.59</v>
      </c>
    </row>
    <row r="4133" spans="1:2" x14ac:dyDescent="0.2">
      <c r="A4133" s="349">
        <v>43.82</v>
      </c>
      <c r="B4133" s="349">
        <v>669210.12</v>
      </c>
    </row>
    <row r="4134" spans="1:2" x14ac:dyDescent="0.2">
      <c r="A4134" s="349">
        <v>43.83</v>
      </c>
      <c r="B4134" s="349">
        <v>669435.68000000005</v>
      </c>
    </row>
    <row r="4135" spans="1:2" x14ac:dyDescent="0.2">
      <c r="A4135" s="349">
        <v>43.84</v>
      </c>
      <c r="B4135" s="349">
        <v>669661.26</v>
      </c>
    </row>
    <row r="4136" spans="1:2" x14ac:dyDescent="0.2">
      <c r="A4136" s="349">
        <v>43.85</v>
      </c>
      <c r="B4136" s="349">
        <v>669886.87</v>
      </c>
    </row>
    <row r="4137" spans="1:2" x14ac:dyDescent="0.2">
      <c r="A4137" s="349">
        <v>43.86</v>
      </c>
      <c r="B4137" s="349">
        <v>670112.5</v>
      </c>
    </row>
    <row r="4138" spans="1:2" x14ac:dyDescent="0.2">
      <c r="A4138" s="349">
        <v>43.87</v>
      </c>
      <c r="B4138" s="349">
        <v>670338.17000000004</v>
      </c>
    </row>
    <row r="4139" spans="1:2" x14ac:dyDescent="0.2">
      <c r="A4139" s="349">
        <v>43.88</v>
      </c>
      <c r="B4139" s="349">
        <v>670563.86</v>
      </c>
    </row>
    <row r="4140" spans="1:2" x14ac:dyDescent="0.2">
      <c r="A4140" s="349">
        <v>43.89</v>
      </c>
      <c r="B4140" s="349">
        <v>670789.57999999996</v>
      </c>
    </row>
    <row r="4141" spans="1:2" x14ac:dyDescent="0.2">
      <c r="A4141" s="349">
        <v>43.9</v>
      </c>
      <c r="B4141" s="349">
        <v>671015.31999999995</v>
      </c>
    </row>
    <row r="4142" spans="1:2" x14ac:dyDescent="0.2">
      <c r="A4142" s="349">
        <v>43.91</v>
      </c>
      <c r="B4142" s="349">
        <v>671241.1</v>
      </c>
    </row>
    <row r="4143" spans="1:2" x14ac:dyDescent="0.2">
      <c r="A4143" s="349">
        <v>43.92</v>
      </c>
      <c r="B4143" s="349">
        <v>671466.9</v>
      </c>
    </row>
    <row r="4144" spans="1:2" x14ac:dyDescent="0.2">
      <c r="A4144" s="349">
        <v>43.93</v>
      </c>
      <c r="B4144" s="349">
        <v>671692.72</v>
      </c>
    </row>
    <row r="4145" spans="1:2" x14ac:dyDescent="0.2">
      <c r="A4145" s="349">
        <v>43.94</v>
      </c>
      <c r="B4145" s="349">
        <v>671918.58</v>
      </c>
    </row>
    <row r="4146" spans="1:2" x14ac:dyDescent="0.2">
      <c r="A4146" s="349">
        <v>43.95</v>
      </c>
      <c r="B4146" s="349">
        <v>672144.46</v>
      </c>
    </row>
    <row r="4147" spans="1:2" x14ac:dyDescent="0.2">
      <c r="A4147" s="349">
        <v>43.96</v>
      </c>
      <c r="B4147" s="349">
        <v>672370.37</v>
      </c>
    </row>
    <row r="4148" spans="1:2" x14ac:dyDescent="0.2">
      <c r="A4148" s="349">
        <v>43.97</v>
      </c>
      <c r="B4148" s="349">
        <v>672596.31</v>
      </c>
    </row>
    <row r="4149" spans="1:2" x14ac:dyDescent="0.2">
      <c r="A4149" s="349">
        <v>43.98</v>
      </c>
      <c r="B4149" s="349">
        <v>672822.27</v>
      </c>
    </row>
    <row r="4150" spans="1:2" x14ac:dyDescent="0.2">
      <c r="A4150" s="349">
        <v>43.99</v>
      </c>
      <c r="B4150" s="349">
        <v>673048.26</v>
      </c>
    </row>
    <row r="4151" spans="1:2" x14ac:dyDescent="0.2">
      <c r="A4151" s="349">
        <v>44</v>
      </c>
      <c r="B4151" s="349">
        <v>673274.28</v>
      </c>
    </row>
    <row r="4152" spans="1:2" x14ac:dyDescent="0.2">
      <c r="A4152" s="349">
        <v>44.01</v>
      </c>
      <c r="B4152" s="349">
        <v>673500.33</v>
      </c>
    </row>
    <row r="4153" spans="1:2" x14ac:dyDescent="0.2">
      <c r="A4153" s="349">
        <v>44.02</v>
      </c>
      <c r="B4153" s="349">
        <v>673726.4</v>
      </c>
    </row>
    <row r="4154" spans="1:2" x14ac:dyDescent="0.2">
      <c r="A4154" s="349">
        <v>44.03</v>
      </c>
      <c r="B4154" s="349">
        <v>673952.5</v>
      </c>
    </row>
    <row r="4155" spans="1:2" x14ac:dyDescent="0.2">
      <c r="A4155" s="349">
        <v>44.04</v>
      </c>
      <c r="B4155" s="349">
        <v>674178.63</v>
      </c>
    </row>
    <row r="4156" spans="1:2" x14ac:dyDescent="0.2">
      <c r="A4156" s="349">
        <v>44.05</v>
      </c>
      <c r="B4156" s="349">
        <v>674404.78</v>
      </c>
    </row>
    <row r="4157" spans="1:2" x14ac:dyDescent="0.2">
      <c r="A4157" s="349">
        <v>44.06</v>
      </c>
      <c r="B4157" s="349">
        <v>674630.97</v>
      </c>
    </row>
    <row r="4158" spans="1:2" x14ac:dyDescent="0.2">
      <c r="A4158" s="349">
        <v>44.07</v>
      </c>
      <c r="B4158" s="349">
        <v>674857.17</v>
      </c>
    </row>
    <row r="4159" spans="1:2" x14ac:dyDescent="0.2">
      <c r="A4159" s="349">
        <v>44.08</v>
      </c>
      <c r="B4159" s="349">
        <v>675083.41</v>
      </c>
    </row>
    <row r="4160" spans="1:2" x14ac:dyDescent="0.2">
      <c r="A4160" s="349">
        <v>44.09</v>
      </c>
      <c r="B4160" s="349">
        <v>675309.68</v>
      </c>
    </row>
    <row r="4161" spans="1:2" x14ac:dyDescent="0.2">
      <c r="A4161" s="349">
        <v>44.1</v>
      </c>
      <c r="B4161" s="349">
        <v>675535.97</v>
      </c>
    </row>
    <row r="4162" spans="1:2" x14ac:dyDescent="0.2">
      <c r="A4162" s="349">
        <v>44.11</v>
      </c>
      <c r="B4162" s="349">
        <v>675762.29</v>
      </c>
    </row>
    <row r="4163" spans="1:2" x14ac:dyDescent="0.2">
      <c r="A4163" s="349">
        <v>44.12</v>
      </c>
      <c r="B4163" s="349">
        <v>675988.63</v>
      </c>
    </row>
    <row r="4164" spans="1:2" x14ac:dyDescent="0.2">
      <c r="A4164" s="349">
        <v>44.13</v>
      </c>
      <c r="B4164" s="349">
        <v>676215</v>
      </c>
    </row>
    <row r="4165" spans="1:2" x14ac:dyDescent="0.2">
      <c r="A4165" s="349">
        <v>44.14</v>
      </c>
      <c r="B4165" s="349">
        <v>676441.4</v>
      </c>
    </row>
    <row r="4166" spans="1:2" x14ac:dyDescent="0.2">
      <c r="A4166" s="349">
        <v>44.15</v>
      </c>
      <c r="B4166" s="349">
        <v>676667.83</v>
      </c>
    </row>
    <row r="4167" spans="1:2" x14ac:dyDescent="0.2">
      <c r="A4167" s="349">
        <v>44.16</v>
      </c>
      <c r="B4167" s="349">
        <v>676894.29</v>
      </c>
    </row>
    <row r="4168" spans="1:2" x14ac:dyDescent="0.2">
      <c r="A4168" s="349">
        <v>44.17</v>
      </c>
      <c r="B4168" s="349">
        <v>677120.77</v>
      </c>
    </row>
    <row r="4169" spans="1:2" x14ac:dyDescent="0.2">
      <c r="A4169" s="349">
        <v>44.18</v>
      </c>
      <c r="B4169" s="349">
        <v>677347.28</v>
      </c>
    </row>
    <row r="4170" spans="1:2" x14ac:dyDescent="0.2">
      <c r="A4170" s="349">
        <v>44.19</v>
      </c>
      <c r="B4170" s="349">
        <v>677573.81</v>
      </c>
    </row>
    <row r="4171" spans="1:2" x14ac:dyDescent="0.2">
      <c r="A4171" s="349">
        <v>44.2</v>
      </c>
      <c r="B4171" s="349">
        <v>677800.38</v>
      </c>
    </row>
    <row r="4172" spans="1:2" x14ac:dyDescent="0.2">
      <c r="A4172" s="349">
        <v>44.21</v>
      </c>
      <c r="B4172" s="349">
        <v>678026.97</v>
      </c>
    </row>
    <row r="4173" spans="1:2" x14ac:dyDescent="0.2">
      <c r="A4173" s="349">
        <v>44.22</v>
      </c>
      <c r="B4173" s="349">
        <v>678253.59</v>
      </c>
    </row>
    <row r="4174" spans="1:2" x14ac:dyDescent="0.2">
      <c r="A4174" s="349">
        <v>44.23</v>
      </c>
      <c r="B4174" s="349">
        <v>678480.23</v>
      </c>
    </row>
    <row r="4175" spans="1:2" x14ac:dyDescent="0.2">
      <c r="A4175" s="349">
        <v>44.24</v>
      </c>
      <c r="B4175" s="349">
        <v>678706.9</v>
      </c>
    </row>
    <row r="4176" spans="1:2" x14ac:dyDescent="0.2">
      <c r="A4176" s="349">
        <v>44.25</v>
      </c>
      <c r="B4176" s="349">
        <v>678933.6</v>
      </c>
    </row>
    <row r="4177" spans="1:2" x14ac:dyDescent="0.2">
      <c r="A4177" s="349">
        <v>44.26</v>
      </c>
      <c r="B4177" s="349">
        <v>679160.33</v>
      </c>
    </row>
    <row r="4178" spans="1:2" x14ac:dyDescent="0.2">
      <c r="A4178" s="349">
        <v>44.27</v>
      </c>
      <c r="B4178" s="349">
        <v>679387.09</v>
      </c>
    </row>
    <row r="4179" spans="1:2" x14ac:dyDescent="0.2">
      <c r="A4179" s="349">
        <v>44.28</v>
      </c>
      <c r="B4179" s="349">
        <v>679613.87</v>
      </c>
    </row>
    <row r="4180" spans="1:2" x14ac:dyDescent="0.2">
      <c r="A4180" s="349">
        <v>44.29</v>
      </c>
      <c r="B4180" s="349">
        <v>679840.68</v>
      </c>
    </row>
    <row r="4181" spans="1:2" x14ac:dyDescent="0.2">
      <c r="A4181" s="349">
        <v>44.3</v>
      </c>
      <c r="B4181" s="349">
        <v>680067.51</v>
      </c>
    </row>
    <row r="4182" spans="1:2" x14ac:dyDescent="0.2">
      <c r="A4182" s="349">
        <v>44.31</v>
      </c>
      <c r="B4182" s="349">
        <v>680294.37</v>
      </c>
    </row>
    <row r="4183" spans="1:2" x14ac:dyDescent="0.2">
      <c r="A4183" s="349">
        <v>44.32</v>
      </c>
      <c r="B4183" s="349">
        <v>680521.26</v>
      </c>
    </row>
    <row r="4184" spans="1:2" x14ac:dyDescent="0.2">
      <c r="A4184" s="349">
        <v>44.33</v>
      </c>
      <c r="B4184" s="349">
        <v>680748.18</v>
      </c>
    </row>
    <row r="4185" spans="1:2" x14ac:dyDescent="0.2">
      <c r="A4185" s="349">
        <v>44.34</v>
      </c>
      <c r="B4185" s="349">
        <v>680975.13</v>
      </c>
    </row>
    <row r="4186" spans="1:2" x14ac:dyDescent="0.2">
      <c r="A4186" s="349">
        <v>44.35</v>
      </c>
      <c r="B4186" s="349">
        <v>681202.1</v>
      </c>
    </row>
    <row r="4187" spans="1:2" x14ac:dyDescent="0.2">
      <c r="A4187" s="349">
        <v>44.36</v>
      </c>
      <c r="B4187" s="349">
        <v>681429.1</v>
      </c>
    </row>
    <row r="4188" spans="1:2" x14ac:dyDescent="0.2">
      <c r="A4188" s="349">
        <v>44.37</v>
      </c>
      <c r="B4188" s="349">
        <v>681656.12</v>
      </c>
    </row>
    <row r="4189" spans="1:2" x14ac:dyDescent="0.2">
      <c r="A4189" s="349">
        <v>44.38</v>
      </c>
      <c r="B4189" s="349">
        <v>681883.18</v>
      </c>
    </row>
    <row r="4190" spans="1:2" x14ac:dyDescent="0.2">
      <c r="A4190" s="349">
        <v>44.39</v>
      </c>
      <c r="B4190" s="349">
        <v>682110.26</v>
      </c>
    </row>
    <row r="4191" spans="1:2" x14ac:dyDescent="0.2">
      <c r="A4191" s="349">
        <v>44.4</v>
      </c>
      <c r="B4191" s="349">
        <v>682337.36</v>
      </c>
    </row>
    <row r="4192" spans="1:2" x14ac:dyDescent="0.2">
      <c r="A4192" s="349">
        <v>44.41</v>
      </c>
      <c r="B4192" s="349">
        <v>682564.5</v>
      </c>
    </row>
    <row r="4193" spans="1:2" x14ac:dyDescent="0.2">
      <c r="A4193" s="349">
        <v>44.42</v>
      </c>
      <c r="B4193" s="349">
        <v>682791.66</v>
      </c>
    </row>
    <row r="4194" spans="1:2" x14ac:dyDescent="0.2">
      <c r="A4194" s="349">
        <v>44.43</v>
      </c>
      <c r="B4194" s="349">
        <v>683018.85</v>
      </c>
    </row>
    <row r="4195" spans="1:2" x14ac:dyDescent="0.2">
      <c r="A4195" s="349">
        <v>44.44</v>
      </c>
      <c r="B4195" s="349">
        <v>683246.07</v>
      </c>
    </row>
    <row r="4196" spans="1:2" x14ac:dyDescent="0.2">
      <c r="A4196" s="349">
        <v>44.45</v>
      </c>
      <c r="B4196" s="349">
        <v>683473.31</v>
      </c>
    </row>
    <row r="4197" spans="1:2" x14ac:dyDescent="0.2">
      <c r="A4197" s="349">
        <v>44.46</v>
      </c>
      <c r="B4197" s="349">
        <v>683700.58</v>
      </c>
    </row>
    <row r="4198" spans="1:2" x14ac:dyDescent="0.2">
      <c r="A4198" s="349">
        <v>44.47</v>
      </c>
      <c r="B4198" s="349">
        <v>683927.88</v>
      </c>
    </row>
    <row r="4199" spans="1:2" x14ac:dyDescent="0.2">
      <c r="A4199" s="349">
        <v>44.48</v>
      </c>
      <c r="B4199" s="349">
        <v>684155.2</v>
      </c>
    </row>
    <row r="4200" spans="1:2" x14ac:dyDescent="0.2">
      <c r="A4200" s="349">
        <v>44.49</v>
      </c>
      <c r="B4200" s="349">
        <v>684382.56</v>
      </c>
    </row>
    <row r="4201" spans="1:2" x14ac:dyDescent="0.2">
      <c r="A4201" s="349">
        <v>44.5</v>
      </c>
      <c r="B4201" s="349">
        <v>684609.93</v>
      </c>
    </row>
    <row r="4202" spans="1:2" x14ac:dyDescent="0.2">
      <c r="A4202" s="349">
        <v>44.51</v>
      </c>
      <c r="B4202" s="349">
        <v>684837.34</v>
      </c>
    </row>
    <row r="4203" spans="1:2" x14ac:dyDescent="0.2">
      <c r="A4203" s="349">
        <v>44.52</v>
      </c>
      <c r="B4203" s="349">
        <v>685064.77</v>
      </c>
    </row>
    <row r="4204" spans="1:2" x14ac:dyDescent="0.2">
      <c r="A4204" s="349">
        <v>44.53</v>
      </c>
      <c r="B4204" s="349">
        <v>685292.24</v>
      </c>
    </row>
    <row r="4205" spans="1:2" x14ac:dyDescent="0.2">
      <c r="A4205" s="349">
        <v>44.54</v>
      </c>
      <c r="B4205" s="349">
        <v>685519.72</v>
      </c>
    </row>
    <row r="4206" spans="1:2" x14ac:dyDescent="0.2">
      <c r="A4206" s="349">
        <v>44.55</v>
      </c>
      <c r="B4206" s="349">
        <v>685747.24</v>
      </c>
    </row>
    <row r="4207" spans="1:2" x14ac:dyDescent="0.2">
      <c r="A4207" s="349">
        <v>44.56</v>
      </c>
      <c r="B4207" s="349">
        <v>685974.78</v>
      </c>
    </row>
    <row r="4208" spans="1:2" x14ac:dyDescent="0.2">
      <c r="A4208" s="349">
        <v>44.57</v>
      </c>
      <c r="B4208" s="349">
        <v>686202.35</v>
      </c>
    </row>
    <row r="4209" spans="1:2" x14ac:dyDescent="0.2">
      <c r="A4209" s="349">
        <v>44.58</v>
      </c>
      <c r="B4209" s="349">
        <v>686429.95</v>
      </c>
    </row>
    <row r="4210" spans="1:2" x14ac:dyDescent="0.2">
      <c r="A4210" s="349">
        <v>44.59</v>
      </c>
      <c r="B4210" s="349">
        <v>686657.57</v>
      </c>
    </row>
    <row r="4211" spans="1:2" x14ac:dyDescent="0.2">
      <c r="A4211" s="349">
        <v>44.6</v>
      </c>
      <c r="B4211" s="349">
        <v>686885.22</v>
      </c>
    </row>
    <row r="4212" spans="1:2" x14ac:dyDescent="0.2">
      <c r="A4212" s="349">
        <v>44.61</v>
      </c>
      <c r="B4212" s="349">
        <v>687112.9</v>
      </c>
    </row>
    <row r="4213" spans="1:2" x14ac:dyDescent="0.2">
      <c r="A4213" s="349">
        <v>44.62</v>
      </c>
      <c r="B4213" s="349">
        <v>687340.6</v>
      </c>
    </row>
    <row r="4214" spans="1:2" x14ac:dyDescent="0.2">
      <c r="A4214" s="349">
        <v>44.63</v>
      </c>
      <c r="B4214" s="349">
        <v>687568.33</v>
      </c>
    </row>
    <row r="4215" spans="1:2" x14ac:dyDescent="0.2">
      <c r="A4215" s="349">
        <v>44.64</v>
      </c>
      <c r="B4215" s="349">
        <v>687796.09</v>
      </c>
    </row>
    <row r="4216" spans="1:2" x14ac:dyDescent="0.2">
      <c r="A4216" s="349">
        <v>44.65</v>
      </c>
      <c r="B4216" s="349">
        <v>688023.88</v>
      </c>
    </row>
    <row r="4217" spans="1:2" x14ac:dyDescent="0.2">
      <c r="A4217" s="349">
        <v>44.66</v>
      </c>
      <c r="B4217" s="349">
        <v>688251.69</v>
      </c>
    </row>
    <row r="4218" spans="1:2" x14ac:dyDescent="0.2">
      <c r="A4218" s="349">
        <v>44.67</v>
      </c>
      <c r="B4218" s="349">
        <v>688479.53</v>
      </c>
    </row>
    <row r="4219" spans="1:2" x14ac:dyDescent="0.2">
      <c r="A4219" s="349">
        <v>44.68</v>
      </c>
      <c r="B4219" s="349">
        <v>688707.4</v>
      </c>
    </row>
    <row r="4220" spans="1:2" x14ac:dyDescent="0.2">
      <c r="A4220" s="349">
        <v>44.69</v>
      </c>
      <c r="B4220" s="349">
        <v>688935.3</v>
      </c>
    </row>
    <row r="4221" spans="1:2" x14ac:dyDescent="0.2">
      <c r="A4221" s="349">
        <v>44.7</v>
      </c>
      <c r="B4221" s="349">
        <v>689163.22</v>
      </c>
    </row>
    <row r="4222" spans="1:2" x14ac:dyDescent="0.2">
      <c r="A4222" s="349">
        <v>44.71</v>
      </c>
      <c r="B4222" s="349">
        <v>689391.17</v>
      </c>
    </row>
    <row r="4223" spans="1:2" x14ac:dyDescent="0.2">
      <c r="A4223" s="349">
        <v>44.72</v>
      </c>
      <c r="B4223" s="349">
        <v>689619.14</v>
      </c>
    </row>
    <row r="4224" spans="1:2" x14ac:dyDescent="0.2">
      <c r="A4224" s="349">
        <v>44.73</v>
      </c>
      <c r="B4224" s="349">
        <v>689847.14</v>
      </c>
    </row>
    <row r="4225" spans="1:2" x14ac:dyDescent="0.2">
      <c r="A4225" s="349">
        <v>44.74</v>
      </c>
      <c r="B4225" s="349">
        <v>690075.17</v>
      </c>
    </row>
    <row r="4226" spans="1:2" x14ac:dyDescent="0.2">
      <c r="A4226" s="349">
        <v>44.75</v>
      </c>
      <c r="B4226" s="349">
        <v>690303.23</v>
      </c>
    </row>
    <row r="4227" spans="1:2" x14ac:dyDescent="0.2">
      <c r="A4227" s="349">
        <v>44.76</v>
      </c>
      <c r="B4227" s="349">
        <v>690531.32</v>
      </c>
    </row>
    <row r="4228" spans="1:2" x14ac:dyDescent="0.2">
      <c r="A4228" s="349">
        <v>44.77</v>
      </c>
      <c r="B4228" s="349">
        <v>690759.43</v>
      </c>
    </row>
    <row r="4229" spans="1:2" x14ac:dyDescent="0.2">
      <c r="A4229" s="349">
        <v>44.78</v>
      </c>
      <c r="B4229" s="349">
        <v>690987.57</v>
      </c>
    </row>
    <row r="4230" spans="1:2" x14ac:dyDescent="0.2">
      <c r="A4230" s="349">
        <v>44.79</v>
      </c>
      <c r="B4230" s="349">
        <v>691215.73</v>
      </c>
    </row>
    <row r="4231" spans="1:2" x14ac:dyDescent="0.2">
      <c r="A4231" s="349">
        <v>44.8</v>
      </c>
      <c r="B4231" s="349">
        <v>691443.92</v>
      </c>
    </row>
    <row r="4232" spans="1:2" x14ac:dyDescent="0.2">
      <c r="A4232" s="349">
        <v>44.81</v>
      </c>
      <c r="B4232" s="349">
        <v>691672.14</v>
      </c>
    </row>
    <row r="4233" spans="1:2" x14ac:dyDescent="0.2">
      <c r="A4233" s="349">
        <v>44.82</v>
      </c>
      <c r="B4233" s="349">
        <v>691900.39</v>
      </c>
    </row>
    <row r="4234" spans="1:2" x14ac:dyDescent="0.2">
      <c r="A4234" s="349">
        <v>44.83</v>
      </c>
      <c r="B4234" s="349">
        <v>692128.66</v>
      </c>
    </row>
    <row r="4235" spans="1:2" x14ac:dyDescent="0.2">
      <c r="A4235" s="349">
        <v>44.84</v>
      </c>
      <c r="B4235" s="349">
        <v>692356.96</v>
      </c>
    </row>
    <row r="4236" spans="1:2" x14ac:dyDescent="0.2">
      <c r="A4236" s="349">
        <v>44.85</v>
      </c>
      <c r="B4236" s="349">
        <v>692585.29</v>
      </c>
    </row>
    <row r="4237" spans="1:2" x14ac:dyDescent="0.2">
      <c r="A4237" s="349">
        <v>44.86</v>
      </c>
      <c r="B4237" s="349">
        <v>692813.65</v>
      </c>
    </row>
    <row r="4238" spans="1:2" x14ac:dyDescent="0.2">
      <c r="A4238" s="349">
        <v>44.87</v>
      </c>
      <c r="B4238" s="349">
        <v>693042.03</v>
      </c>
    </row>
    <row r="4239" spans="1:2" x14ac:dyDescent="0.2">
      <c r="A4239" s="349">
        <v>44.88</v>
      </c>
      <c r="B4239" s="349">
        <v>693270.44</v>
      </c>
    </row>
    <row r="4240" spans="1:2" x14ac:dyDescent="0.2">
      <c r="A4240" s="349">
        <v>44.89</v>
      </c>
      <c r="B4240" s="349">
        <v>693498.87</v>
      </c>
    </row>
    <row r="4241" spans="1:2" x14ac:dyDescent="0.2">
      <c r="A4241" s="349">
        <v>44.9</v>
      </c>
      <c r="B4241" s="349">
        <v>693727.34</v>
      </c>
    </row>
    <row r="4242" spans="1:2" x14ac:dyDescent="0.2">
      <c r="A4242" s="349">
        <v>44.91</v>
      </c>
      <c r="B4242" s="349">
        <v>693955.83</v>
      </c>
    </row>
    <row r="4243" spans="1:2" x14ac:dyDescent="0.2">
      <c r="A4243" s="349">
        <v>44.92</v>
      </c>
      <c r="B4243" s="349">
        <v>694184.34</v>
      </c>
    </row>
    <row r="4244" spans="1:2" x14ac:dyDescent="0.2">
      <c r="A4244" s="349">
        <v>44.93</v>
      </c>
      <c r="B4244" s="349">
        <v>694412.89</v>
      </c>
    </row>
    <row r="4245" spans="1:2" x14ac:dyDescent="0.2">
      <c r="A4245" s="349">
        <v>44.94</v>
      </c>
      <c r="B4245" s="349">
        <v>694641.46</v>
      </c>
    </row>
    <row r="4246" spans="1:2" x14ac:dyDescent="0.2">
      <c r="A4246" s="349">
        <v>44.95</v>
      </c>
      <c r="B4246" s="349">
        <v>694870.06</v>
      </c>
    </row>
    <row r="4247" spans="1:2" x14ac:dyDescent="0.2">
      <c r="A4247" s="349">
        <v>44.96</v>
      </c>
      <c r="B4247" s="349">
        <v>695098.68</v>
      </c>
    </row>
    <row r="4248" spans="1:2" x14ac:dyDescent="0.2">
      <c r="A4248" s="349">
        <v>44.97</v>
      </c>
      <c r="B4248" s="349">
        <v>695327.34</v>
      </c>
    </row>
    <row r="4249" spans="1:2" x14ac:dyDescent="0.2">
      <c r="A4249" s="349">
        <v>44.98</v>
      </c>
      <c r="B4249" s="349">
        <v>695556.02</v>
      </c>
    </row>
    <row r="4250" spans="1:2" x14ac:dyDescent="0.2">
      <c r="A4250" s="349">
        <v>44.99</v>
      </c>
      <c r="B4250" s="349">
        <v>695784.72</v>
      </c>
    </row>
    <row r="4251" spans="1:2" x14ac:dyDescent="0.2">
      <c r="A4251" s="349">
        <v>45</v>
      </c>
      <c r="B4251" s="349">
        <v>696013.46</v>
      </c>
    </row>
    <row r="4252" spans="1:2" x14ac:dyDescent="0.2">
      <c r="A4252" s="349">
        <v>45.01</v>
      </c>
      <c r="B4252" s="349">
        <v>696242.22</v>
      </c>
    </row>
    <row r="4253" spans="1:2" x14ac:dyDescent="0.2">
      <c r="A4253" s="349">
        <v>45.02</v>
      </c>
      <c r="B4253" s="349">
        <v>696471</v>
      </c>
    </row>
    <row r="4254" spans="1:2" x14ac:dyDescent="0.2">
      <c r="A4254" s="349">
        <v>45.03</v>
      </c>
      <c r="B4254" s="349">
        <v>696699.82</v>
      </c>
    </row>
    <row r="4255" spans="1:2" x14ac:dyDescent="0.2">
      <c r="A4255" s="349">
        <v>45.04</v>
      </c>
      <c r="B4255" s="349">
        <v>696928.66</v>
      </c>
    </row>
    <row r="4256" spans="1:2" x14ac:dyDescent="0.2">
      <c r="A4256" s="349">
        <v>45.05</v>
      </c>
      <c r="B4256" s="349">
        <v>697157.53</v>
      </c>
    </row>
    <row r="4257" spans="1:2" x14ac:dyDescent="0.2">
      <c r="A4257" s="349">
        <v>45.06</v>
      </c>
      <c r="B4257" s="349">
        <v>697386.42</v>
      </c>
    </row>
    <row r="4258" spans="1:2" x14ac:dyDescent="0.2">
      <c r="A4258" s="349">
        <v>45.07</v>
      </c>
      <c r="B4258" s="349">
        <v>697615.35</v>
      </c>
    </row>
    <row r="4259" spans="1:2" x14ac:dyDescent="0.2">
      <c r="A4259" s="349">
        <v>45.08</v>
      </c>
      <c r="B4259" s="349">
        <v>697844.3</v>
      </c>
    </row>
    <row r="4260" spans="1:2" x14ac:dyDescent="0.2">
      <c r="A4260" s="349">
        <v>45.09</v>
      </c>
      <c r="B4260" s="349">
        <v>698073.27</v>
      </c>
    </row>
    <row r="4261" spans="1:2" x14ac:dyDescent="0.2">
      <c r="A4261" s="349">
        <v>45.1</v>
      </c>
      <c r="B4261" s="349">
        <v>698302.28</v>
      </c>
    </row>
    <row r="4262" spans="1:2" x14ac:dyDescent="0.2">
      <c r="A4262" s="349">
        <v>45.11</v>
      </c>
      <c r="B4262" s="349">
        <v>698531.31</v>
      </c>
    </row>
    <row r="4263" spans="1:2" x14ac:dyDescent="0.2">
      <c r="A4263" s="349">
        <v>45.12</v>
      </c>
      <c r="B4263" s="349">
        <v>698760.36</v>
      </c>
    </row>
    <row r="4264" spans="1:2" x14ac:dyDescent="0.2">
      <c r="A4264" s="349">
        <v>45.13</v>
      </c>
      <c r="B4264" s="349">
        <v>698989.45</v>
      </c>
    </row>
    <row r="4265" spans="1:2" x14ac:dyDescent="0.2">
      <c r="A4265" s="349">
        <v>45.14</v>
      </c>
      <c r="B4265" s="349">
        <v>699218.56</v>
      </c>
    </row>
    <row r="4266" spans="1:2" x14ac:dyDescent="0.2">
      <c r="A4266" s="349">
        <v>45.15</v>
      </c>
      <c r="B4266" s="349">
        <v>699447.7</v>
      </c>
    </row>
    <row r="4267" spans="1:2" x14ac:dyDescent="0.2">
      <c r="A4267" s="349">
        <v>45.16</v>
      </c>
      <c r="B4267" s="349">
        <v>699676.87</v>
      </c>
    </row>
    <row r="4268" spans="1:2" x14ac:dyDescent="0.2">
      <c r="A4268" s="349">
        <v>45.17</v>
      </c>
      <c r="B4268" s="349">
        <v>699906.06</v>
      </c>
    </row>
    <row r="4269" spans="1:2" x14ac:dyDescent="0.2">
      <c r="A4269" s="349">
        <v>45.18</v>
      </c>
      <c r="B4269" s="349">
        <v>700135.28</v>
      </c>
    </row>
    <row r="4270" spans="1:2" x14ac:dyDescent="0.2">
      <c r="A4270" s="349">
        <v>45.19</v>
      </c>
      <c r="B4270" s="349">
        <v>700364.52</v>
      </c>
    </row>
    <row r="4271" spans="1:2" x14ac:dyDescent="0.2">
      <c r="A4271" s="349">
        <v>45.2</v>
      </c>
      <c r="B4271" s="349">
        <v>700593.8</v>
      </c>
    </row>
    <row r="4272" spans="1:2" x14ac:dyDescent="0.2">
      <c r="A4272" s="349">
        <v>45.21</v>
      </c>
      <c r="B4272" s="349">
        <v>700823.1</v>
      </c>
    </row>
    <row r="4273" spans="1:2" x14ac:dyDescent="0.2">
      <c r="A4273" s="349">
        <v>45.22</v>
      </c>
      <c r="B4273" s="349">
        <v>701052.42</v>
      </c>
    </row>
    <row r="4274" spans="1:2" x14ac:dyDescent="0.2">
      <c r="A4274" s="349">
        <v>45.23</v>
      </c>
      <c r="B4274" s="349">
        <v>701281.78</v>
      </c>
    </row>
    <row r="4275" spans="1:2" x14ac:dyDescent="0.2">
      <c r="A4275" s="349">
        <v>45.24</v>
      </c>
      <c r="B4275" s="349">
        <v>701511.16</v>
      </c>
    </row>
    <row r="4276" spans="1:2" x14ac:dyDescent="0.2">
      <c r="A4276" s="349">
        <v>45.25</v>
      </c>
      <c r="B4276" s="349">
        <v>701740.57</v>
      </c>
    </row>
    <row r="4277" spans="1:2" x14ac:dyDescent="0.2">
      <c r="A4277" s="349">
        <v>45.26</v>
      </c>
      <c r="B4277" s="349">
        <v>701970</v>
      </c>
    </row>
    <row r="4278" spans="1:2" x14ac:dyDescent="0.2">
      <c r="A4278" s="349">
        <v>45.27</v>
      </c>
      <c r="B4278" s="349">
        <v>702199.47</v>
      </c>
    </row>
    <row r="4279" spans="1:2" x14ac:dyDescent="0.2">
      <c r="A4279" s="349">
        <v>45.28</v>
      </c>
      <c r="B4279" s="349">
        <v>702428.96</v>
      </c>
    </row>
    <row r="4280" spans="1:2" x14ac:dyDescent="0.2">
      <c r="A4280" s="349">
        <v>45.29</v>
      </c>
      <c r="B4280" s="349">
        <v>702658.47</v>
      </c>
    </row>
    <row r="4281" spans="1:2" x14ac:dyDescent="0.2">
      <c r="A4281" s="349">
        <v>45.3</v>
      </c>
      <c r="B4281" s="349">
        <v>702888.01</v>
      </c>
    </row>
    <row r="4282" spans="1:2" x14ac:dyDescent="0.2">
      <c r="A4282" s="349">
        <v>45.31</v>
      </c>
      <c r="B4282" s="349">
        <v>703117.58</v>
      </c>
    </row>
    <row r="4283" spans="1:2" x14ac:dyDescent="0.2">
      <c r="A4283" s="349">
        <v>45.32</v>
      </c>
      <c r="B4283" s="349">
        <v>703347.18</v>
      </c>
    </row>
    <row r="4284" spans="1:2" x14ac:dyDescent="0.2">
      <c r="A4284" s="349">
        <v>45.33</v>
      </c>
      <c r="B4284" s="349">
        <v>703576.81</v>
      </c>
    </row>
    <row r="4285" spans="1:2" x14ac:dyDescent="0.2">
      <c r="A4285" s="349">
        <v>45.34</v>
      </c>
      <c r="B4285" s="349">
        <v>703806.46</v>
      </c>
    </row>
    <row r="4286" spans="1:2" x14ac:dyDescent="0.2">
      <c r="A4286" s="349">
        <v>45.35</v>
      </c>
      <c r="B4286" s="349">
        <v>704036.13</v>
      </c>
    </row>
    <row r="4287" spans="1:2" x14ac:dyDescent="0.2">
      <c r="A4287" s="349">
        <v>45.36</v>
      </c>
      <c r="B4287" s="349">
        <v>704265.84</v>
      </c>
    </row>
    <row r="4288" spans="1:2" x14ac:dyDescent="0.2">
      <c r="A4288" s="349">
        <v>45.37</v>
      </c>
      <c r="B4288" s="349">
        <v>704495.57</v>
      </c>
    </row>
    <row r="4289" spans="1:2" x14ac:dyDescent="0.2">
      <c r="A4289" s="349">
        <v>45.38</v>
      </c>
      <c r="B4289" s="349">
        <v>704725.33</v>
      </c>
    </row>
    <row r="4290" spans="1:2" x14ac:dyDescent="0.2">
      <c r="A4290" s="349">
        <v>45.39</v>
      </c>
      <c r="B4290" s="349">
        <v>704955.11</v>
      </c>
    </row>
    <row r="4291" spans="1:2" x14ac:dyDescent="0.2">
      <c r="A4291" s="349">
        <v>45.4</v>
      </c>
      <c r="B4291" s="349">
        <v>705184.93</v>
      </c>
    </row>
    <row r="4292" spans="1:2" x14ac:dyDescent="0.2">
      <c r="A4292" s="349">
        <v>45.41</v>
      </c>
      <c r="B4292" s="349">
        <v>705414.77</v>
      </c>
    </row>
    <row r="4293" spans="1:2" x14ac:dyDescent="0.2">
      <c r="A4293" s="349">
        <v>45.42</v>
      </c>
      <c r="B4293" s="349">
        <v>705644.63</v>
      </c>
    </row>
    <row r="4294" spans="1:2" x14ac:dyDescent="0.2">
      <c r="A4294" s="349">
        <v>45.43</v>
      </c>
      <c r="B4294" s="349">
        <v>705874.53</v>
      </c>
    </row>
    <row r="4295" spans="1:2" x14ac:dyDescent="0.2">
      <c r="A4295" s="349">
        <v>45.44</v>
      </c>
      <c r="B4295" s="349">
        <v>706104.45</v>
      </c>
    </row>
    <row r="4296" spans="1:2" x14ac:dyDescent="0.2">
      <c r="A4296" s="349">
        <v>45.45</v>
      </c>
      <c r="B4296" s="349">
        <v>706334.39</v>
      </c>
    </row>
    <row r="4297" spans="1:2" x14ac:dyDescent="0.2">
      <c r="A4297" s="349">
        <v>45.46</v>
      </c>
      <c r="B4297" s="349">
        <v>706564.37</v>
      </c>
    </row>
    <row r="4298" spans="1:2" x14ac:dyDescent="0.2">
      <c r="A4298" s="349">
        <v>45.47</v>
      </c>
      <c r="B4298" s="349">
        <v>706794.37</v>
      </c>
    </row>
    <row r="4299" spans="1:2" x14ac:dyDescent="0.2">
      <c r="A4299" s="349">
        <v>45.48</v>
      </c>
      <c r="B4299" s="349">
        <v>707024.39</v>
      </c>
    </row>
    <row r="4300" spans="1:2" x14ac:dyDescent="0.2">
      <c r="A4300" s="349">
        <v>45.49</v>
      </c>
      <c r="B4300" s="349">
        <v>707254.45</v>
      </c>
    </row>
    <row r="4301" spans="1:2" x14ac:dyDescent="0.2">
      <c r="A4301" s="349">
        <v>45.5</v>
      </c>
      <c r="B4301" s="349">
        <v>707484.53</v>
      </c>
    </row>
    <row r="4302" spans="1:2" x14ac:dyDescent="0.2">
      <c r="A4302" s="349">
        <v>45.51</v>
      </c>
      <c r="B4302" s="349">
        <v>707714.64</v>
      </c>
    </row>
    <row r="4303" spans="1:2" x14ac:dyDescent="0.2">
      <c r="A4303" s="349">
        <v>45.52</v>
      </c>
      <c r="B4303" s="349">
        <v>707944.77</v>
      </c>
    </row>
    <row r="4304" spans="1:2" x14ac:dyDescent="0.2">
      <c r="A4304" s="349">
        <v>45.53</v>
      </c>
      <c r="B4304" s="349">
        <v>708174.94</v>
      </c>
    </row>
    <row r="4305" spans="1:2" x14ac:dyDescent="0.2">
      <c r="A4305" s="349">
        <v>45.54</v>
      </c>
      <c r="B4305" s="349">
        <v>708405.13</v>
      </c>
    </row>
    <row r="4306" spans="1:2" x14ac:dyDescent="0.2">
      <c r="A4306" s="349">
        <v>45.55</v>
      </c>
      <c r="B4306" s="349">
        <v>708635.34</v>
      </c>
    </row>
    <row r="4307" spans="1:2" x14ac:dyDescent="0.2">
      <c r="A4307" s="349">
        <v>45.56</v>
      </c>
      <c r="B4307" s="349">
        <v>708865.58</v>
      </c>
    </row>
    <row r="4308" spans="1:2" x14ac:dyDescent="0.2">
      <c r="A4308" s="349">
        <v>45.57</v>
      </c>
      <c r="B4308" s="349">
        <v>709095.85</v>
      </c>
    </row>
    <row r="4309" spans="1:2" x14ac:dyDescent="0.2">
      <c r="A4309" s="349">
        <v>45.58</v>
      </c>
      <c r="B4309" s="349">
        <v>709326.15</v>
      </c>
    </row>
    <row r="4310" spans="1:2" x14ac:dyDescent="0.2">
      <c r="A4310" s="349">
        <v>45.59</v>
      </c>
      <c r="B4310" s="349">
        <v>709556.47</v>
      </c>
    </row>
    <row r="4311" spans="1:2" x14ac:dyDescent="0.2">
      <c r="A4311" s="349">
        <v>45.6</v>
      </c>
      <c r="B4311" s="349">
        <v>709786.82</v>
      </c>
    </row>
    <row r="4312" spans="1:2" x14ac:dyDescent="0.2">
      <c r="A4312" s="349">
        <v>45.61</v>
      </c>
      <c r="B4312" s="349">
        <v>710017.2</v>
      </c>
    </row>
    <row r="4313" spans="1:2" x14ac:dyDescent="0.2">
      <c r="A4313" s="349">
        <v>45.62</v>
      </c>
      <c r="B4313" s="349">
        <v>710247.61</v>
      </c>
    </row>
    <row r="4314" spans="1:2" x14ac:dyDescent="0.2">
      <c r="A4314" s="349">
        <v>45.63</v>
      </c>
      <c r="B4314" s="349">
        <v>710478.04</v>
      </c>
    </row>
    <row r="4315" spans="1:2" x14ac:dyDescent="0.2">
      <c r="A4315" s="349">
        <v>45.64</v>
      </c>
      <c r="B4315" s="349">
        <v>710708.49</v>
      </c>
    </row>
    <row r="4316" spans="1:2" x14ac:dyDescent="0.2">
      <c r="A4316" s="349">
        <v>45.65</v>
      </c>
      <c r="B4316" s="349">
        <v>710938.98</v>
      </c>
    </row>
    <row r="4317" spans="1:2" x14ac:dyDescent="0.2">
      <c r="A4317" s="349">
        <v>45.66</v>
      </c>
      <c r="B4317" s="349">
        <v>711169.49</v>
      </c>
    </row>
    <row r="4318" spans="1:2" x14ac:dyDescent="0.2">
      <c r="A4318" s="349">
        <v>45.67</v>
      </c>
      <c r="B4318" s="349">
        <v>711400.03</v>
      </c>
    </row>
    <row r="4319" spans="1:2" x14ac:dyDescent="0.2">
      <c r="A4319" s="349">
        <v>45.68</v>
      </c>
      <c r="B4319" s="349">
        <v>711630.59</v>
      </c>
    </row>
    <row r="4320" spans="1:2" x14ac:dyDescent="0.2">
      <c r="A4320" s="349">
        <v>45.69</v>
      </c>
      <c r="B4320" s="349">
        <v>711861.19</v>
      </c>
    </row>
    <row r="4321" spans="1:2" x14ac:dyDescent="0.2">
      <c r="A4321" s="349">
        <v>45.7</v>
      </c>
      <c r="B4321" s="349">
        <v>712091.81</v>
      </c>
    </row>
    <row r="4322" spans="1:2" x14ac:dyDescent="0.2">
      <c r="A4322" s="349">
        <v>45.71</v>
      </c>
      <c r="B4322" s="349">
        <v>712322.45</v>
      </c>
    </row>
    <row r="4323" spans="1:2" x14ac:dyDescent="0.2">
      <c r="A4323" s="349">
        <v>45.72</v>
      </c>
      <c r="B4323" s="349">
        <v>712553.12</v>
      </c>
    </row>
    <row r="4324" spans="1:2" x14ac:dyDescent="0.2">
      <c r="A4324" s="349">
        <v>45.73</v>
      </c>
      <c r="B4324" s="349">
        <v>712783.82</v>
      </c>
    </row>
    <row r="4325" spans="1:2" x14ac:dyDescent="0.2">
      <c r="A4325" s="349">
        <v>45.74</v>
      </c>
      <c r="B4325" s="349">
        <v>713014.55</v>
      </c>
    </row>
    <row r="4326" spans="1:2" x14ac:dyDescent="0.2">
      <c r="A4326" s="349">
        <v>45.75</v>
      </c>
      <c r="B4326" s="349">
        <v>713245.3</v>
      </c>
    </row>
    <row r="4327" spans="1:2" x14ac:dyDescent="0.2">
      <c r="A4327" s="349">
        <v>45.76</v>
      </c>
      <c r="B4327" s="349">
        <v>713476.08</v>
      </c>
    </row>
    <row r="4328" spans="1:2" x14ac:dyDescent="0.2">
      <c r="A4328" s="349">
        <v>45.77</v>
      </c>
      <c r="B4328" s="349">
        <v>713706.89</v>
      </c>
    </row>
    <row r="4329" spans="1:2" x14ac:dyDescent="0.2">
      <c r="A4329" s="349">
        <v>45.78</v>
      </c>
      <c r="B4329" s="349">
        <v>713937.72</v>
      </c>
    </row>
    <row r="4330" spans="1:2" x14ac:dyDescent="0.2">
      <c r="A4330" s="349">
        <v>45.79</v>
      </c>
      <c r="B4330" s="349">
        <v>714168.58</v>
      </c>
    </row>
    <row r="4331" spans="1:2" x14ac:dyDescent="0.2">
      <c r="A4331" s="349">
        <v>45.8</v>
      </c>
      <c r="B4331" s="349">
        <v>714399.47</v>
      </c>
    </row>
    <row r="4332" spans="1:2" x14ac:dyDescent="0.2">
      <c r="A4332" s="349">
        <v>45.81</v>
      </c>
      <c r="B4332" s="349">
        <v>714630.39</v>
      </c>
    </row>
    <row r="4333" spans="1:2" x14ac:dyDescent="0.2">
      <c r="A4333" s="349">
        <v>45.82</v>
      </c>
      <c r="B4333" s="349">
        <v>714861.33</v>
      </c>
    </row>
    <row r="4334" spans="1:2" x14ac:dyDescent="0.2">
      <c r="A4334" s="349">
        <v>45.83</v>
      </c>
      <c r="B4334" s="349">
        <v>715092.3</v>
      </c>
    </row>
    <row r="4335" spans="1:2" x14ac:dyDescent="0.2">
      <c r="A4335" s="349">
        <v>45.84</v>
      </c>
      <c r="B4335" s="349">
        <v>715323.29</v>
      </c>
    </row>
    <row r="4336" spans="1:2" x14ac:dyDescent="0.2">
      <c r="A4336" s="349">
        <v>45.85</v>
      </c>
      <c r="B4336" s="349">
        <v>715554.31</v>
      </c>
    </row>
    <row r="4337" spans="1:2" x14ac:dyDescent="0.2">
      <c r="A4337" s="349">
        <v>45.86</v>
      </c>
      <c r="B4337" s="349">
        <v>715785.36</v>
      </c>
    </row>
    <row r="4338" spans="1:2" x14ac:dyDescent="0.2">
      <c r="A4338" s="349">
        <v>45.87</v>
      </c>
      <c r="B4338" s="349">
        <v>716016.43</v>
      </c>
    </row>
    <row r="4339" spans="1:2" x14ac:dyDescent="0.2">
      <c r="A4339" s="349">
        <v>45.88</v>
      </c>
      <c r="B4339" s="349">
        <v>716247.54</v>
      </c>
    </row>
    <row r="4340" spans="1:2" x14ac:dyDescent="0.2">
      <c r="A4340" s="349">
        <v>45.89</v>
      </c>
      <c r="B4340" s="349">
        <v>716478.67</v>
      </c>
    </row>
    <row r="4341" spans="1:2" x14ac:dyDescent="0.2">
      <c r="A4341" s="349">
        <v>45.9</v>
      </c>
      <c r="B4341" s="349">
        <v>716709.82</v>
      </c>
    </row>
    <row r="4342" spans="1:2" x14ac:dyDescent="0.2">
      <c r="A4342" s="349">
        <v>45.91</v>
      </c>
      <c r="B4342" s="349">
        <v>716941</v>
      </c>
    </row>
    <row r="4343" spans="1:2" x14ac:dyDescent="0.2">
      <c r="A4343" s="349">
        <v>45.92</v>
      </c>
      <c r="B4343" s="349">
        <v>717172.21</v>
      </c>
    </row>
    <row r="4344" spans="1:2" x14ac:dyDescent="0.2">
      <c r="A4344" s="349">
        <v>45.93</v>
      </c>
      <c r="B4344" s="349">
        <v>717403.45</v>
      </c>
    </row>
    <row r="4345" spans="1:2" x14ac:dyDescent="0.2">
      <c r="A4345" s="349">
        <v>45.94</v>
      </c>
      <c r="B4345" s="349">
        <v>717634.71</v>
      </c>
    </row>
    <row r="4346" spans="1:2" x14ac:dyDescent="0.2">
      <c r="A4346" s="349">
        <v>45.95</v>
      </c>
      <c r="B4346" s="349">
        <v>717866</v>
      </c>
    </row>
    <row r="4347" spans="1:2" x14ac:dyDescent="0.2">
      <c r="A4347" s="349">
        <v>45.96</v>
      </c>
      <c r="B4347" s="349">
        <v>718097.32</v>
      </c>
    </row>
    <row r="4348" spans="1:2" x14ac:dyDescent="0.2">
      <c r="A4348" s="349">
        <v>45.97</v>
      </c>
      <c r="B4348" s="349">
        <v>718328.66</v>
      </c>
    </row>
    <row r="4349" spans="1:2" x14ac:dyDescent="0.2">
      <c r="A4349" s="349">
        <v>45.98</v>
      </c>
      <c r="B4349" s="349">
        <v>718560.03</v>
      </c>
    </row>
    <row r="4350" spans="1:2" x14ac:dyDescent="0.2">
      <c r="A4350" s="349">
        <v>45.99</v>
      </c>
      <c r="B4350" s="349">
        <v>718791.43</v>
      </c>
    </row>
    <row r="4351" spans="1:2" x14ac:dyDescent="0.2">
      <c r="A4351" s="349">
        <v>46</v>
      </c>
      <c r="B4351" s="349">
        <v>719022.85</v>
      </c>
    </row>
    <row r="4352" spans="1:2" x14ac:dyDescent="0.2">
      <c r="A4352" s="349">
        <v>46.01</v>
      </c>
      <c r="B4352" s="349">
        <v>719254.3</v>
      </c>
    </row>
    <row r="4353" spans="1:2" x14ac:dyDescent="0.2">
      <c r="A4353" s="349">
        <v>46.02</v>
      </c>
      <c r="B4353" s="349">
        <v>719485.78</v>
      </c>
    </row>
    <row r="4354" spans="1:2" x14ac:dyDescent="0.2">
      <c r="A4354" s="349">
        <v>46.03</v>
      </c>
      <c r="B4354" s="349">
        <v>719717.28</v>
      </c>
    </row>
    <row r="4355" spans="1:2" x14ac:dyDescent="0.2">
      <c r="A4355" s="349">
        <v>46.04</v>
      </c>
      <c r="B4355" s="349">
        <v>719948.81</v>
      </c>
    </row>
    <row r="4356" spans="1:2" x14ac:dyDescent="0.2">
      <c r="A4356" s="349">
        <v>46.05</v>
      </c>
      <c r="B4356" s="349">
        <v>720180.37</v>
      </c>
    </row>
    <row r="4357" spans="1:2" x14ac:dyDescent="0.2">
      <c r="A4357" s="349">
        <v>46.06</v>
      </c>
      <c r="B4357" s="349">
        <v>720411.95</v>
      </c>
    </row>
    <row r="4358" spans="1:2" x14ac:dyDescent="0.2">
      <c r="A4358" s="349">
        <v>46.07</v>
      </c>
      <c r="B4358" s="349">
        <v>720643.56</v>
      </c>
    </row>
    <row r="4359" spans="1:2" x14ac:dyDescent="0.2">
      <c r="A4359" s="349">
        <v>46.08</v>
      </c>
      <c r="B4359" s="349">
        <v>720875.2</v>
      </c>
    </row>
    <row r="4360" spans="1:2" x14ac:dyDescent="0.2">
      <c r="A4360" s="349">
        <v>46.09</v>
      </c>
      <c r="B4360" s="349">
        <v>721106.86</v>
      </c>
    </row>
    <row r="4361" spans="1:2" x14ac:dyDescent="0.2">
      <c r="A4361" s="349">
        <v>46.1</v>
      </c>
      <c r="B4361" s="349">
        <v>721338.55</v>
      </c>
    </row>
    <row r="4362" spans="1:2" x14ac:dyDescent="0.2">
      <c r="A4362" s="349">
        <v>46.11</v>
      </c>
      <c r="B4362" s="349">
        <v>721570.27</v>
      </c>
    </row>
    <row r="4363" spans="1:2" x14ac:dyDescent="0.2">
      <c r="A4363" s="349">
        <v>46.12</v>
      </c>
      <c r="B4363" s="349">
        <v>721802.02</v>
      </c>
    </row>
    <row r="4364" spans="1:2" x14ac:dyDescent="0.2">
      <c r="A4364" s="349">
        <v>46.13</v>
      </c>
      <c r="B4364" s="349">
        <v>722033.79</v>
      </c>
    </row>
    <row r="4365" spans="1:2" x14ac:dyDescent="0.2">
      <c r="A4365" s="349">
        <v>46.14</v>
      </c>
      <c r="B4365" s="349">
        <v>722265.59</v>
      </c>
    </row>
    <row r="4366" spans="1:2" x14ac:dyDescent="0.2">
      <c r="A4366" s="349">
        <v>46.15</v>
      </c>
      <c r="B4366" s="349">
        <v>722497.41</v>
      </c>
    </row>
    <row r="4367" spans="1:2" x14ac:dyDescent="0.2">
      <c r="A4367" s="349">
        <v>46.16</v>
      </c>
      <c r="B4367" s="349">
        <v>722729.26</v>
      </c>
    </row>
    <row r="4368" spans="1:2" x14ac:dyDescent="0.2">
      <c r="A4368" s="349">
        <v>46.17</v>
      </c>
      <c r="B4368" s="349">
        <v>722961.14</v>
      </c>
    </row>
    <row r="4369" spans="1:2" x14ac:dyDescent="0.2">
      <c r="A4369" s="349">
        <v>46.18</v>
      </c>
      <c r="B4369" s="349">
        <v>723193.05</v>
      </c>
    </row>
    <row r="4370" spans="1:2" x14ac:dyDescent="0.2">
      <c r="A4370" s="349">
        <v>46.19</v>
      </c>
      <c r="B4370" s="349">
        <v>723424.98</v>
      </c>
    </row>
    <row r="4371" spans="1:2" x14ac:dyDescent="0.2">
      <c r="A4371" s="349">
        <v>46.2</v>
      </c>
      <c r="B4371" s="349">
        <v>723656.94</v>
      </c>
    </row>
    <row r="4372" spans="1:2" x14ac:dyDescent="0.2">
      <c r="A4372" s="349">
        <v>46.21</v>
      </c>
      <c r="B4372" s="349">
        <v>723888.92</v>
      </c>
    </row>
    <row r="4373" spans="1:2" x14ac:dyDescent="0.2">
      <c r="A4373" s="349">
        <v>46.22</v>
      </c>
      <c r="B4373" s="349">
        <v>724120.93</v>
      </c>
    </row>
    <row r="4374" spans="1:2" x14ac:dyDescent="0.2">
      <c r="A4374" s="349">
        <v>46.23</v>
      </c>
      <c r="B4374" s="349">
        <v>724352.97</v>
      </c>
    </row>
    <row r="4375" spans="1:2" x14ac:dyDescent="0.2">
      <c r="A4375" s="349">
        <v>46.24</v>
      </c>
      <c r="B4375" s="349">
        <v>724585.04</v>
      </c>
    </row>
    <row r="4376" spans="1:2" x14ac:dyDescent="0.2">
      <c r="A4376" s="349">
        <v>46.25</v>
      </c>
      <c r="B4376" s="349">
        <v>724817.13</v>
      </c>
    </row>
    <row r="4377" spans="1:2" x14ac:dyDescent="0.2">
      <c r="A4377" s="349">
        <v>46.26</v>
      </c>
      <c r="B4377" s="349">
        <v>725049.25</v>
      </c>
    </row>
    <row r="4378" spans="1:2" x14ac:dyDescent="0.2">
      <c r="A4378" s="349">
        <v>46.27</v>
      </c>
      <c r="B4378" s="349">
        <v>725281.39</v>
      </c>
    </row>
    <row r="4379" spans="1:2" x14ac:dyDescent="0.2">
      <c r="A4379" s="349">
        <v>46.28</v>
      </c>
      <c r="B4379" s="349">
        <v>725513.57</v>
      </c>
    </row>
    <row r="4380" spans="1:2" x14ac:dyDescent="0.2">
      <c r="A4380" s="349">
        <v>46.29</v>
      </c>
      <c r="B4380" s="349">
        <v>725745.76</v>
      </c>
    </row>
    <row r="4381" spans="1:2" x14ac:dyDescent="0.2">
      <c r="A4381" s="349">
        <v>46.3</v>
      </c>
      <c r="B4381" s="349">
        <v>725977.99</v>
      </c>
    </row>
    <row r="4382" spans="1:2" x14ac:dyDescent="0.2">
      <c r="A4382" s="349">
        <v>46.31</v>
      </c>
      <c r="B4382" s="349">
        <v>726210.24</v>
      </c>
    </row>
    <row r="4383" spans="1:2" x14ac:dyDescent="0.2">
      <c r="A4383" s="349">
        <v>46.32</v>
      </c>
      <c r="B4383" s="349">
        <v>726442.52</v>
      </c>
    </row>
    <row r="4384" spans="1:2" x14ac:dyDescent="0.2">
      <c r="A4384" s="349">
        <v>46.33</v>
      </c>
      <c r="B4384" s="349">
        <v>726674.83</v>
      </c>
    </row>
    <row r="4385" spans="1:2" x14ac:dyDescent="0.2">
      <c r="A4385" s="349">
        <v>46.34</v>
      </c>
      <c r="B4385" s="349">
        <v>726907.16</v>
      </c>
    </row>
    <row r="4386" spans="1:2" x14ac:dyDescent="0.2">
      <c r="A4386" s="349">
        <v>46.35</v>
      </c>
      <c r="B4386" s="349">
        <v>727139.52</v>
      </c>
    </row>
    <row r="4387" spans="1:2" x14ac:dyDescent="0.2">
      <c r="A4387" s="349">
        <v>46.36</v>
      </c>
      <c r="B4387" s="349">
        <v>727371.9</v>
      </c>
    </row>
    <row r="4388" spans="1:2" x14ac:dyDescent="0.2">
      <c r="A4388" s="349">
        <v>46.37</v>
      </c>
      <c r="B4388" s="349">
        <v>727604.32</v>
      </c>
    </row>
    <row r="4389" spans="1:2" x14ac:dyDescent="0.2">
      <c r="A4389" s="349">
        <v>46.38</v>
      </c>
      <c r="B4389" s="349">
        <v>727836.76</v>
      </c>
    </row>
    <row r="4390" spans="1:2" x14ac:dyDescent="0.2">
      <c r="A4390" s="349">
        <v>46.39</v>
      </c>
      <c r="B4390" s="349">
        <v>728069.22</v>
      </c>
    </row>
    <row r="4391" spans="1:2" x14ac:dyDescent="0.2">
      <c r="A4391" s="349">
        <v>46.4</v>
      </c>
      <c r="B4391" s="349">
        <v>728301.71</v>
      </c>
    </row>
    <row r="4392" spans="1:2" x14ac:dyDescent="0.2">
      <c r="A4392" s="349">
        <v>46.41</v>
      </c>
      <c r="B4392" s="349">
        <v>728534.23</v>
      </c>
    </row>
    <row r="4393" spans="1:2" x14ac:dyDescent="0.2">
      <c r="A4393" s="349">
        <v>46.42</v>
      </c>
      <c r="B4393" s="349">
        <v>728766.78</v>
      </c>
    </row>
    <row r="4394" spans="1:2" x14ac:dyDescent="0.2">
      <c r="A4394" s="349">
        <v>46.43</v>
      </c>
      <c r="B4394" s="349">
        <v>728999.35</v>
      </c>
    </row>
    <row r="4395" spans="1:2" x14ac:dyDescent="0.2">
      <c r="A4395" s="349">
        <v>46.44</v>
      </c>
      <c r="B4395" s="349">
        <v>729231.95</v>
      </c>
    </row>
    <row r="4396" spans="1:2" x14ac:dyDescent="0.2">
      <c r="A4396" s="349">
        <v>46.45</v>
      </c>
      <c r="B4396" s="349">
        <v>729464.58</v>
      </c>
    </row>
    <row r="4397" spans="1:2" x14ac:dyDescent="0.2">
      <c r="A4397" s="349">
        <v>46.46</v>
      </c>
      <c r="B4397" s="349">
        <v>729697.23</v>
      </c>
    </row>
    <row r="4398" spans="1:2" x14ac:dyDescent="0.2">
      <c r="A4398" s="349">
        <v>46.47</v>
      </c>
      <c r="B4398" s="349">
        <v>729929.91</v>
      </c>
    </row>
    <row r="4399" spans="1:2" x14ac:dyDescent="0.2">
      <c r="A4399" s="349">
        <v>46.48</v>
      </c>
      <c r="B4399" s="349">
        <v>730162.61</v>
      </c>
    </row>
    <row r="4400" spans="1:2" x14ac:dyDescent="0.2">
      <c r="A4400" s="349">
        <v>46.49</v>
      </c>
      <c r="B4400" s="349">
        <v>730395.35</v>
      </c>
    </row>
    <row r="4401" spans="1:2" x14ac:dyDescent="0.2">
      <c r="A4401" s="349">
        <v>46.5</v>
      </c>
      <c r="B4401" s="349">
        <v>730628.11</v>
      </c>
    </row>
    <row r="4402" spans="1:2" x14ac:dyDescent="0.2">
      <c r="A4402" s="349">
        <v>46.51</v>
      </c>
      <c r="B4402" s="349">
        <v>730860.89</v>
      </c>
    </row>
    <row r="4403" spans="1:2" x14ac:dyDescent="0.2">
      <c r="A4403" s="349">
        <v>46.52</v>
      </c>
      <c r="B4403" s="349">
        <v>731093.7</v>
      </c>
    </row>
    <row r="4404" spans="1:2" x14ac:dyDescent="0.2">
      <c r="A4404" s="349">
        <v>46.53</v>
      </c>
      <c r="B4404" s="349">
        <v>731326.54</v>
      </c>
    </row>
    <row r="4405" spans="1:2" x14ac:dyDescent="0.2">
      <c r="A4405" s="349">
        <v>46.54</v>
      </c>
      <c r="B4405" s="349">
        <v>731559.41</v>
      </c>
    </row>
    <row r="4406" spans="1:2" x14ac:dyDescent="0.2">
      <c r="A4406" s="349">
        <v>46.55</v>
      </c>
      <c r="B4406" s="349">
        <v>731792.3</v>
      </c>
    </row>
    <row r="4407" spans="1:2" x14ac:dyDescent="0.2">
      <c r="A4407" s="349">
        <v>46.56</v>
      </c>
      <c r="B4407" s="349">
        <v>732025.22</v>
      </c>
    </row>
    <row r="4408" spans="1:2" x14ac:dyDescent="0.2">
      <c r="A4408" s="349">
        <v>46.57</v>
      </c>
      <c r="B4408" s="349">
        <v>732258.17</v>
      </c>
    </row>
    <row r="4409" spans="1:2" x14ac:dyDescent="0.2">
      <c r="A4409" s="349">
        <v>46.58</v>
      </c>
      <c r="B4409" s="349">
        <v>732491.14</v>
      </c>
    </row>
    <row r="4410" spans="1:2" x14ac:dyDescent="0.2">
      <c r="A4410" s="349">
        <v>46.59</v>
      </c>
      <c r="B4410" s="349">
        <v>732724.14</v>
      </c>
    </row>
    <row r="4411" spans="1:2" x14ac:dyDescent="0.2">
      <c r="A4411" s="349">
        <v>46.6</v>
      </c>
      <c r="B4411" s="349">
        <v>732957.16</v>
      </c>
    </row>
    <row r="4412" spans="1:2" x14ac:dyDescent="0.2">
      <c r="A4412" s="349">
        <v>46.61</v>
      </c>
      <c r="B4412" s="349">
        <v>733190.22</v>
      </c>
    </row>
    <row r="4413" spans="1:2" x14ac:dyDescent="0.2">
      <c r="A4413" s="349">
        <v>46.62</v>
      </c>
      <c r="B4413" s="349">
        <v>733423.29</v>
      </c>
    </row>
    <row r="4414" spans="1:2" x14ac:dyDescent="0.2">
      <c r="A4414" s="349">
        <v>46.63</v>
      </c>
      <c r="B4414" s="349">
        <v>733656.4</v>
      </c>
    </row>
    <row r="4415" spans="1:2" x14ac:dyDescent="0.2">
      <c r="A4415" s="349">
        <v>46.64</v>
      </c>
      <c r="B4415" s="349">
        <v>733889.53</v>
      </c>
    </row>
    <row r="4416" spans="1:2" x14ac:dyDescent="0.2">
      <c r="A4416" s="349">
        <v>46.65</v>
      </c>
      <c r="B4416" s="349">
        <v>734122.69</v>
      </c>
    </row>
    <row r="4417" spans="1:2" x14ac:dyDescent="0.2">
      <c r="A4417" s="349">
        <v>46.66</v>
      </c>
      <c r="B4417" s="349">
        <v>734355.88</v>
      </c>
    </row>
    <row r="4418" spans="1:2" x14ac:dyDescent="0.2">
      <c r="A4418" s="349">
        <v>46.67</v>
      </c>
      <c r="B4418" s="349">
        <v>734589.09</v>
      </c>
    </row>
    <row r="4419" spans="1:2" x14ac:dyDescent="0.2">
      <c r="A4419" s="349">
        <v>46.68</v>
      </c>
      <c r="B4419" s="349">
        <v>734822.33</v>
      </c>
    </row>
    <row r="4420" spans="1:2" x14ac:dyDescent="0.2">
      <c r="A4420" s="349">
        <v>46.69</v>
      </c>
      <c r="B4420" s="349">
        <v>735055.59</v>
      </c>
    </row>
    <row r="4421" spans="1:2" x14ac:dyDescent="0.2">
      <c r="A4421" s="349">
        <v>46.7</v>
      </c>
      <c r="B4421" s="349">
        <v>735288.88</v>
      </c>
    </row>
    <row r="4422" spans="1:2" x14ac:dyDescent="0.2">
      <c r="A4422" s="349">
        <v>46.71</v>
      </c>
      <c r="B4422" s="349">
        <v>735522.2</v>
      </c>
    </row>
    <row r="4423" spans="1:2" x14ac:dyDescent="0.2">
      <c r="A4423" s="349">
        <v>46.72</v>
      </c>
      <c r="B4423" s="349">
        <v>735755.55</v>
      </c>
    </row>
    <row r="4424" spans="1:2" x14ac:dyDescent="0.2">
      <c r="A4424" s="349">
        <v>46.73</v>
      </c>
      <c r="B4424" s="349">
        <v>735988.92</v>
      </c>
    </row>
    <row r="4425" spans="1:2" x14ac:dyDescent="0.2">
      <c r="A4425" s="349">
        <v>46.74</v>
      </c>
      <c r="B4425" s="349">
        <v>736222.32</v>
      </c>
    </row>
    <row r="4426" spans="1:2" x14ac:dyDescent="0.2">
      <c r="A4426" s="349">
        <v>46.75</v>
      </c>
      <c r="B4426" s="349">
        <v>736455.74</v>
      </c>
    </row>
    <row r="4427" spans="1:2" x14ac:dyDescent="0.2">
      <c r="A4427" s="349">
        <v>46.76</v>
      </c>
      <c r="B4427" s="349">
        <v>736689.19</v>
      </c>
    </row>
    <row r="4428" spans="1:2" x14ac:dyDescent="0.2">
      <c r="A4428" s="349">
        <v>46.77</v>
      </c>
      <c r="B4428" s="349">
        <v>736922.67</v>
      </c>
    </row>
    <row r="4429" spans="1:2" x14ac:dyDescent="0.2">
      <c r="A4429" s="349">
        <v>46.78</v>
      </c>
      <c r="B4429" s="349">
        <v>737156.18</v>
      </c>
    </row>
    <row r="4430" spans="1:2" x14ac:dyDescent="0.2">
      <c r="A4430" s="349">
        <v>46.79</v>
      </c>
      <c r="B4430" s="349">
        <v>737389.71</v>
      </c>
    </row>
    <row r="4431" spans="1:2" x14ac:dyDescent="0.2">
      <c r="A4431" s="349">
        <v>46.8</v>
      </c>
      <c r="B4431" s="349">
        <v>737623.26</v>
      </c>
    </row>
    <row r="4432" spans="1:2" x14ac:dyDescent="0.2">
      <c r="A4432" s="349">
        <v>46.81</v>
      </c>
      <c r="B4432" s="349">
        <v>737856.85</v>
      </c>
    </row>
    <row r="4433" spans="1:2" x14ac:dyDescent="0.2">
      <c r="A4433" s="349">
        <v>46.82</v>
      </c>
      <c r="B4433" s="349">
        <v>738090.46</v>
      </c>
    </row>
    <row r="4434" spans="1:2" x14ac:dyDescent="0.2">
      <c r="A4434" s="349">
        <v>46.83</v>
      </c>
      <c r="B4434" s="349">
        <v>738324.1</v>
      </c>
    </row>
    <row r="4435" spans="1:2" x14ac:dyDescent="0.2">
      <c r="A4435" s="349">
        <v>46.84</v>
      </c>
      <c r="B4435" s="349">
        <v>738557.76</v>
      </c>
    </row>
    <row r="4436" spans="1:2" x14ac:dyDescent="0.2">
      <c r="A4436" s="349">
        <v>46.85</v>
      </c>
      <c r="B4436" s="349">
        <v>738791.45</v>
      </c>
    </row>
    <row r="4437" spans="1:2" x14ac:dyDescent="0.2">
      <c r="A4437" s="349">
        <v>46.86</v>
      </c>
      <c r="B4437" s="349">
        <v>739025.17</v>
      </c>
    </row>
    <row r="4438" spans="1:2" x14ac:dyDescent="0.2">
      <c r="A4438" s="349">
        <v>46.87</v>
      </c>
      <c r="B4438" s="349">
        <v>739258.91</v>
      </c>
    </row>
    <row r="4439" spans="1:2" x14ac:dyDescent="0.2">
      <c r="A4439" s="349">
        <v>46.88</v>
      </c>
      <c r="B4439" s="349">
        <v>739492.68</v>
      </c>
    </row>
    <row r="4440" spans="1:2" x14ac:dyDescent="0.2">
      <c r="A4440" s="349">
        <v>46.89</v>
      </c>
      <c r="B4440" s="349">
        <v>739726.48</v>
      </c>
    </row>
    <row r="4441" spans="1:2" x14ac:dyDescent="0.2">
      <c r="A4441" s="349">
        <v>46.9</v>
      </c>
      <c r="B4441" s="349">
        <v>739960.3</v>
      </c>
    </row>
    <row r="4442" spans="1:2" x14ac:dyDescent="0.2">
      <c r="A4442" s="349">
        <v>46.91</v>
      </c>
      <c r="B4442" s="349">
        <v>740194.15</v>
      </c>
    </row>
    <row r="4443" spans="1:2" x14ac:dyDescent="0.2">
      <c r="A4443" s="349">
        <v>46.92</v>
      </c>
      <c r="B4443" s="349">
        <v>740428.03</v>
      </c>
    </row>
    <row r="4444" spans="1:2" x14ac:dyDescent="0.2">
      <c r="A4444" s="349">
        <v>46.93</v>
      </c>
      <c r="B4444" s="349">
        <v>740661.93</v>
      </c>
    </row>
    <row r="4445" spans="1:2" x14ac:dyDescent="0.2">
      <c r="A4445" s="349">
        <v>46.94</v>
      </c>
      <c r="B4445" s="349">
        <v>740895.86</v>
      </c>
    </row>
    <row r="4446" spans="1:2" x14ac:dyDescent="0.2">
      <c r="A4446" s="349">
        <v>46.95</v>
      </c>
      <c r="B4446" s="349">
        <v>741129.82</v>
      </c>
    </row>
    <row r="4447" spans="1:2" x14ac:dyDescent="0.2">
      <c r="A4447" s="349">
        <v>46.96</v>
      </c>
      <c r="B4447" s="349">
        <v>741363.8</v>
      </c>
    </row>
    <row r="4448" spans="1:2" x14ac:dyDescent="0.2">
      <c r="A4448" s="349">
        <v>46.97</v>
      </c>
      <c r="B4448" s="349">
        <v>741597.81</v>
      </c>
    </row>
    <row r="4449" spans="1:2" x14ac:dyDescent="0.2">
      <c r="A4449" s="349">
        <v>46.98</v>
      </c>
      <c r="B4449" s="349">
        <v>741831.85</v>
      </c>
    </row>
    <row r="4450" spans="1:2" x14ac:dyDescent="0.2">
      <c r="A4450" s="349">
        <v>46.99</v>
      </c>
      <c r="B4450" s="349">
        <v>742065.91</v>
      </c>
    </row>
    <row r="4451" spans="1:2" x14ac:dyDescent="0.2">
      <c r="A4451" s="349">
        <v>47</v>
      </c>
      <c r="B4451" s="349">
        <v>742300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96"/>
  <sheetViews>
    <sheetView showGridLines="0" topLeftCell="A415" zoomScale="68" zoomScaleNormal="68" workbookViewId="0">
      <selection activeCell="D421" sqref="D421"/>
    </sheetView>
  </sheetViews>
  <sheetFormatPr defaultColWidth="9.77734375" defaultRowHeight="18" x14ac:dyDescent="0.25"/>
  <cols>
    <col min="1" max="1" width="8.21875" style="304" customWidth="1"/>
    <col min="2" max="2" width="8.77734375" style="2" customWidth="1"/>
    <col min="3" max="3" width="14.21875" style="2" bestFit="1" customWidth="1"/>
    <col min="4" max="4" width="8.77734375" style="2" bestFit="1" customWidth="1"/>
    <col min="5" max="5" width="15.77734375" style="56" bestFit="1" customWidth="1"/>
    <col min="6" max="6" width="16.77734375" style="410" customWidth="1"/>
    <col min="7" max="7" width="8.77734375" style="2" bestFit="1" customWidth="1"/>
    <col min="8" max="8" width="15.77734375" style="56" customWidth="1"/>
    <col min="9" max="9" width="14.109375" style="2" customWidth="1"/>
    <col min="10" max="10" width="15.21875" style="2" bestFit="1" customWidth="1"/>
    <col min="11" max="11" width="14.21875" style="2" bestFit="1" customWidth="1"/>
    <col min="12" max="12" width="15.21875" style="2" bestFit="1" customWidth="1"/>
    <col min="13" max="13" width="8.5546875" style="2" bestFit="1" customWidth="1"/>
    <col min="14" max="14" width="15.21875" style="304" bestFit="1" customWidth="1"/>
    <col min="15" max="15" width="7.5546875" style="2" bestFit="1" customWidth="1"/>
    <col min="16" max="16" width="15.21875" style="2" bestFit="1" customWidth="1"/>
    <col min="17" max="25" width="9.77734375" style="2"/>
    <col min="26" max="26" width="12.109375" style="2" bestFit="1" customWidth="1"/>
    <col min="27" max="16384" width="9.77734375" style="2"/>
  </cols>
  <sheetData>
    <row r="1" spans="1:26" x14ac:dyDescent="0.25">
      <c r="B1" s="1" t="s">
        <v>0</v>
      </c>
      <c r="C1" s="1"/>
      <c r="D1" s="1"/>
      <c r="E1" s="154"/>
      <c r="F1" s="409"/>
      <c r="G1" s="1"/>
      <c r="H1" s="154"/>
      <c r="I1" s="1"/>
      <c r="J1" s="1"/>
      <c r="K1" s="1"/>
      <c r="L1" s="1"/>
      <c r="M1" s="1"/>
      <c r="N1" s="389"/>
      <c r="O1" s="1"/>
      <c r="P1" s="1"/>
      <c r="Z1" s="2" t="s">
        <v>111</v>
      </c>
    </row>
    <row r="2" spans="1:26" x14ac:dyDescent="0.25">
      <c r="B2" s="3"/>
    </row>
    <row r="3" spans="1:26" x14ac:dyDescent="0.25">
      <c r="B3" s="11" t="s">
        <v>2</v>
      </c>
      <c r="C3" s="11"/>
      <c r="D3" s="434" t="s">
        <v>4</v>
      </c>
      <c r="E3" s="435"/>
      <c r="F3" s="436"/>
      <c r="G3" s="434" t="s">
        <v>5</v>
      </c>
      <c r="H3" s="435"/>
      <c r="I3" s="435"/>
      <c r="J3" s="436"/>
      <c r="K3" s="434" t="s">
        <v>6</v>
      </c>
      <c r="L3" s="436"/>
      <c r="M3" s="434" t="s">
        <v>7</v>
      </c>
      <c r="N3" s="436"/>
      <c r="O3" s="434" t="s">
        <v>8</v>
      </c>
      <c r="P3" s="436"/>
      <c r="Q3" s="4"/>
    </row>
    <row r="4" spans="1:26" x14ac:dyDescent="0.25">
      <c r="A4" s="305"/>
      <c r="B4" s="118"/>
      <c r="C4" s="118" t="s">
        <v>3</v>
      </c>
      <c r="D4" s="121"/>
      <c r="E4" s="155" t="s">
        <v>78</v>
      </c>
      <c r="F4" s="411" t="s">
        <v>77</v>
      </c>
      <c r="G4" s="119"/>
      <c r="H4" s="155" t="s">
        <v>78</v>
      </c>
      <c r="I4" s="120" t="s">
        <v>77</v>
      </c>
      <c r="J4" s="11" t="s">
        <v>16</v>
      </c>
      <c r="K4" s="11"/>
      <c r="L4" s="11" t="s">
        <v>16</v>
      </c>
      <c r="M4" s="119"/>
      <c r="N4" s="390"/>
      <c r="O4" s="119"/>
      <c r="P4" s="119"/>
      <c r="Q4" s="4"/>
    </row>
    <row r="5" spans="1:26" x14ac:dyDescent="0.25">
      <c r="A5" s="305"/>
      <c r="B5" s="22">
        <v>2019</v>
      </c>
      <c r="C5" s="22" t="s">
        <v>17</v>
      </c>
      <c r="D5" s="22" t="s">
        <v>14</v>
      </c>
      <c r="E5" s="63" t="s">
        <v>17</v>
      </c>
      <c r="F5" s="412" t="s">
        <v>17</v>
      </c>
      <c r="G5" s="22" t="s">
        <v>14</v>
      </c>
      <c r="H5" s="63" t="s">
        <v>17</v>
      </c>
      <c r="I5" s="22" t="s">
        <v>17</v>
      </c>
      <c r="J5" s="22" t="s">
        <v>17</v>
      </c>
      <c r="K5" s="22" t="s">
        <v>17</v>
      </c>
      <c r="L5" s="22" t="s">
        <v>17</v>
      </c>
      <c r="M5" s="22" t="s">
        <v>15</v>
      </c>
      <c r="N5" s="391" t="s">
        <v>16</v>
      </c>
      <c r="O5" s="22" t="s">
        <v>15</v>
      </c>
      <c r="P5" s="22" t="s">
        <v>16</v>
      </c>
      <c r="Q5" s="4"/>
    </row>
    <row r="6" spans="1:26" x14ac:dyDescent="0.25">
      <c r="A6" s="382" t="s">
        <v>188</v>
      </c>
      <c r="B6" s="12">
        <v>1</v>
      </c>
      <c r="C6" s="27">
        <f>IF(ISNUMBER(H6), H6-ORC!O5,"")</f>
        <v>208</v>
      </c>
      <c r="D6" s="28">
        <v>49.2</v>
      </c>
      <c r="E6" s="27">
        <v>896</v>
      </c>
      <c r="F6" s="413"/>
      <c r="G6" s="28">
        <v>30.5</v>
      </c>
      <c r="H6" s="27">
        <v>394</v>
      </c>
      <c r="I6" s="27"/>
      <c r="J6" s="16">
        <f>H6</f>
        <v>394</v>
      </c>
      <c r="K6" s="16">
        <f>E6+H6</f>
        <v>1290</v>
      </c>
      <c r="L6" s="12">
        <f>K6</f>
        <v>1290</v>
      </c>
      <c r="M6" s="13">
        <f>IF(AND(ISNUMBER(H6),ISNUMBER(K6)), H6/K6*100,"")</f>
        <v>30.54263565891473</v>
      </c>
      <c r="N6" s="316">
        <f>J6/L6*100</f>
        <v>30.54263565891473</v>
      </c>
      <c r="O6" s="13">
        <f>-(K6*0.3)+H6</f>
        <v>7</v>
      </c>
      <c r="P6" s="13">
        <f>-(L6*0.3)+J6</f>
        <v>7</v>
      </c>
      <c r="Q6" s="4"/>
      <c r="Z6" s="153">
        <v>43466</v>
      </c>
    </row>
    <row r="7" spans="1:26" x14ac:dyDescent="0.25">
      <c r="B7" s="12">
        <f t="shared" ref="B7:B36" si="0">SUM(B6+1)</f>
        <v>2</v>
      </c>
      <c r="C7" s="27">
        <f>IF(ISNUMBER(H7), H7-ORC!O6,"")</f>
        <v>216</v>
      </c>
      <c r="D7" s="28">
        <v>49.6</v>
      </c>
      <c r="E7" s="27">
        <v>908</v>
      </c>
      <c r="F7" s="414"/>
      <c r="G7" s="28">
        <v>30.9</v>
      </c>
      <c r="H7" s="27">
        <v>402</v>
      </c>
      <c r="I7" s="27"/>
      <c r="J7" s="16">
        <f>J6+H7</f>
        <v>796</v>
      </c>
      <c r="K7" s="16">
        <f t="shared" ref="K7:K36" si="1">E7+H7</f>
        <v>1310</v>
      </c>
      <c r="L7" s="16">
        <f>L6+K7</f>
        <v>2600</v>
      </c>
      <c r="M7" s="13">
        <f t="shared" ref="M7:M36" si="2">IF(AND(ISNUMBER(H7),ISNUMBER(K7)), H7/K7*100,"")</f>
        <v>30.68702290076336</v>
      </c>
      <c r="N7" s="316">
        <f>J7/L7*100</f>
        <v>30.615384615384617</v>
      </c>
      <c r="O7" s="13">
        <f t="shared" ref="O7:O36" si="3">-(K7*0.3)+H7</f>
        <v>9</v>
      </c>
      <c r="P7" s="13">
        <f>-(L7*0.3)+J7</f>
        <v>16</v>
      </c>
      <c r="Q7" s="4"/>
      <c r="Z7" s="153">
        <f>Z6+1</f>
        <v>43467</v>
      </c>
    </row>
    <row r="8" spans="1:26" x14ac:dyDescent="0.25">
      <c r="B8" s="12">
        <f t="shared" si="0"/>
        <v>3</v>
      </c>
      <c r="C8" s="27">
        <f>IF(ISNUMBER(H8), H8-ORC!O7,"")</f>
        <v>232</v>
      </c>
      <c r="D8" s="28">
        <v>50.2</v>
      </c>
      <c r="E8" s="27">
        <v>929</v>
      </c>
      <c r="F8" s="414">
        <v>935</v>
      </c>
      <c r="G8" s="28">
        <v>31.1</v>
      </c>
      <c r="H8" s="27">
        <v>405</v>
      </c>
      <c r="I8" s="27"/>
      <c r="J8" s="16">
        <f t="shared" ref="J8:J36" si="4">J7+H8</f>
        <v>1201</v>
      </c>
      <c r="K8" s="16">
        <f t="shared" si="1"/>
        <v>1334</v>
      </c>
      <c r="L8" s="16">
        <f>L7+K8</f>
        <v>3934</v>
      </c>
      <c r="M8" s="13">
        <f t="shared" si="2"/>
        <v>30.359820089955026</v>
      </c>
      <c r="N8" s="316">
        <f>J8/L8*100</f>
        <v>30.52872394509405</v>
      </c>
      <c r="O8" s="13">
        <f t="shared" si="3"/>
        <v>4.8000000000000114</v>
      </c>
      <c r="P8" s="13">
        <f t="shared" ref="P8:P36" si="5">-(L8*0.3)+J8</f>
        <v>20.799999999999955</v>
      </c>
      <c r="Q8" s="4"/>
      <c r="Z8" s="153">
        <f t="shared" ref="Z8:Z36" si="6">Z7+1</f>
        <v>43468</v>
      </c>
    </row>
    <row r="9" spans="1:26" x14ac:dyDescent="0.25">
      <c r="B9" s="12">
        <f t="shared" si="0"/>
        <v>4</v>
      </c>
      <c r="C9" s="27">
        <f>IF(ISNUMBER(H9), H9-ORC!O8,"")</f>
        <v>248</v>
      </c>
      <c r="D9" s="28">
        <v>51</v>
      </c>
      <c r="E9" s="27">
        <v>955</v>
      </c>
      <c r="F9" s="414"/>
      <c r="G9" s="28">
        <v>31.5</v>
      </c>
      <c r="H9" s="27">
        <v>413</v>
      </c>
      <c r="I9" s="27"/>
      <c r="J9" s="16">
        <f t="shared" si="4"/>
        <v>1614</v>
      </c>
      <c r="K9" s="16">
        <f t="shared" si="1"/>
        <v>1368</v>
      </c>
      <c r="L9" s="16">
        <f>L8+K9</f>
        <v>5302</v>
      </c>
      <c r="M9" s="13">
        <f t="shared" si="2"/>
        <v>30.190058479532162</v>
      </c>
      <c r="N9" s="316">
        <f>J9/L9*100</f>
        <v>30.441342889475671</v>
      </c>
      <c r="O9" s="13">
        <f t="shared" si="3"/>
        <v>2.6000000000000227</v>
      </c>
      <c r="P9" s="13">
        <f t="shared" si="5"/>
        <v>23.400000000000091</v>
      </c>
      <c r="Q9" s="4"/>
      <c r="Z9" s="153">
        <f t="shared" si="6"/>
        <v>43469</v>
      </c>
    </row>
    <row r="10" spans="1:26" x14ac:dyDescent="0.25">
      <c r="B10" s="12">
        <f t="shared" si="0"/>
        <v>5</v>
      </c>
      <c r="C10" s="27">
        <f>IF(ISNUMBER(H10), H10-ORC!O9,"")</f>
        <v>258</v>
      </c>
      <c r="D10" s="28">
        <v>51.7</v>
      </c>
      <c r="E10" s="27">
        <v>980</v>
      </c>
      <c r="F10" s="414"/>
      <c r="G10" s="28">
        <v>31.6</v>
      </c>
      <c r="H10" s="27">
        <v>416</v>
      </c>
      <c r="I10" s="27"/>
      <c r="J10" s="16">
        <f t="shared" si="4"/>
        <v>2030</v>
      </c>
      <c r="K10" s="16">
        <f t="shared" si="1"/>
        <v>1396</v>
      </c>
      <c r="L10" s="12">
        <f t="shared" ref="L10:L36" si="7">L9+K10</f>
        <v>6698</v>
      </c>
      <c r="M10" s="13">
        <f t="shared" si="2"/>
        <v>29.799426934097422</v>
      </c>
      <c r="N10" s="316">
        <f t="shared" ref="N10:N36" si="8">J10/L10*100</f>
        <v>30.307554493878769</v>
      </c>
      <c r="O10" s="13">
        <f t="shared" si="3"/>
        <v>-2.8000000000000114</v>
      </c>
      <c r="P10" s="13">
        <f t="shared" si="5"/>
        <v>20.600000000000136</v>
      </c>
      <c r="Q10" s="4"/>
      <c r="Z10" s="153">
        <f t="shared" si="6"/>
        <v>43470</v>
      </c>
    </row>
    <row r="11" spans="1:26" x14ac:dyDescent="0.25">
      <c r="A11" s="321"/>
      <c r="B11" s="12">
        <f t="shared" si="0"/>
        <v>6</v>
      </c>
      <c r="C11" s="27">
        <f>IF(ISNUMBER(H11), H11-ORC!O10,"")</f>
        <v>261</v>
      </c>
      <c r="D11" s="28">
        <v>52</v>
      </c>
      <c r="E11" s="27">
        <v>990</v>
      </c>
      <c r="F11" s="413"/>
      <c r="G11" s="28">
        <v>31.8</v>
      </c>
      <c r="H11" s="27">
        <v>419</v>
      </c>
      <c r="I11" s="27"/>
      <c r="J11" s="16">
        <f t="shared" si="4"/>
        <v>2449</v>
      </c>
      <c r="K11" s="16">
        <f t="shared" si="1"/>
        <v>1409</v>
      </c>
      <c r="L11" s="12">
        <f t="shared" si="7"/>
        <v>8107</v>
      </c>
      <c r="M11" s="13">
        <f t="shared" si="2"/>
        <v>29.737402413058906</v>
      </c>
      <c r="N11" s="316">
        <f t="shared" si="8"/>
        <v>30.208461823115822</v>
      </c>
      <c r="O11" s="13">
        <f t="shared" si="3"/>
        <v>-3.6999999999999886</v>
      </c>
      <c r="P11" s="13">
        <f t="shared" si="5"/>
        <v>16.900000000000091</v>
      </c>
      <c r="Q11" s="4"/>
      <c r="Z11" s="153">
        <f t="shared" si="6"/>
        <v>43471</v>
      </c>
    </row>
    <row r="12" spans="1:26" x14ac:dyDescent="0.25">
      <c r="A12" s="307"/>
      <c r="B12" s="12">
        <f t="shared" si="0"/>
        <v>7</v>
      </c>
      <c r="C12" s="27">
        <f>IF(ISNUMBER(H12), H12-ORC!O11,"")</f>
        <v>265</v>
      </c>
      <c r="D12" s="28">
        <v>52.3</v>
      </c>
      <c r="E12" s="27">
        <v>1000</v>
      </c>
      <c r="F12" s="414">
        <v>995</v>
      </c>
      <c r="G12" s="28">
        <v>32.200000000000003</v>
      </c>
      <c r="H12" s="27">
        <v>426</v>
      </c>
      <c r="I12" s="27"/>
      <c r="J12" s="16">
        <f t="shared" si="4"/>
        <v>2875</v>
      </c>
      <c r="K12" s="16">
        <f t="shared" si="1"/>
        <v>1426</v>
      </c>
      <c r="L12" s="12">
        <f t="shared" si="7"/>
        <v>9533</v>
      </c>
      <c r="M12" s="13">
        <f t="shared" si="2"/>
        <v>29.873772791023846</v>
      </c>
      <c r="N12" s="316">
        <f t="shared" si="8"/>
        <v>30.158397146753384</v>
      </c>
      <c r="O12" s="13">
        <f t="shared" si="3"/>
        <v>-1.8000000000000114</v>
      </c>
      <c r="P12" s="13">
        <f t="shared" si="5"/>
        <v>15.099999999999909</v>
      </c>
      <c r="Q12" s="4"/>
      <c r="Z12" s="153">
        <f t="shared" si="6"/>
        <v>43472</v>
      </c>
    </row>
    <row r="13" spans="1:26" x14ac:dyDescent="0.25">
      <c r="B13" s="12">
        <f t="shared" si="0"/>
        <v>8</v>
      </c>
      <c r="C13" s="27">
        <f>IF(ISNUMBER(H13), H13-ORC!O12,"")</f>
        <v>265</v>
      </c>
      <c r="D13" s="28">
        <v>52.6</v>
      </c>
      <c r="E13" s="27">
        <v>1012</v>
      </c>
      <c r="F13" s="415"/>
      <c r="G13" s="28">
        <v>32.299999999999997</v>
      </c>
      <c r="H13" s="27">
        <v>428</v>
      </c>
      <c r="I13" s="27"/>
      <c r="J13" s="16">
        <f t="shared" si="4"/>
        <v>3303</v>
      </c>
      <c r="K13" s="16">
        <f t="shared" si="1"/>
        <v>1440</v>
      </c>
      <c r="L13" s="12">
        <f t="shared" si="7"/>
        <v>10973</v>
      </c>
      <c r="M13" s="13">
        <f t="shared" si="2"/>
        <v>29.722222222222221</v>
      </c>
      <c r="N13" s="316">
        <f t="shared" si="8"/>
        <v>30.101157386311854</v>
      </c>
      <c r="O13" s="13">
        <f t="shared" si="3"/>
        <v>-4</v>
      </c>
      <c r="P13" s="13">
        <f t="shared" si="5"/>
        <v>11.099999999999909</v>
      </c>
      <c r="Q13" s="4"/>
      <c r="Z13" s="153">
        <f t="shared" si="6"/>
        <v>43473</v>
      </c>
    </row>
    <row r="14" spans="1:26" x14ac:dyDescent="0.25">
      <c r="B14" s="12">
        <f t="shared" si="0"/>
        <v>9</v>
      </c>
      <c r="C14" s="27">
        <f>IF(ISNUMBER(H14), H14-ORC!O13,"")</f>
        <v>270</v>
      </c>
      <c r="D14" s="28">
        <v>53</v>
      </c>
      <c r="E14" s="27">
        <v>1028</v>
      </c>
      <c r="F14" s="414"/>
      <c r="G14" s="28">
        <v>32.200000000000003</v>
      </c>
      <c r="H14" s="27">
        <v>426</v>
      </c>
      <c r="I14" s="27"/>
      <c r="J14" s="16">
        <f t="shared" si="4"/>
        <v>3729</v>
      </c>
      <c r="K14" s="16">
        <f t="shared" si="1"/>
        <v>1454</v>
      </c>
      <c r="L14" s="12">
        <f t="shared" si="7"/>
        <v>12427</v>
      </c>
      <c r="M14" s="13">
        <f t="shared" si="2"/>
        <v>29.298486932599726</v>
      </c>
      <c r="N14" s="316">
        <f t="shared" si="8"/>
        <v>30.007242295002818</v>
      </c>
      <c r="O14" s="13">
        <f t="shared" si="3"/>
        <v>-10.199999999999989</v>
      </c>
      <c r="P14" s="13">
        <f t="shared" si="5"/>
        <v>0.90000000000009095</v>
      </c>
      <c r="Q14" s="4"/>
      <c r="Z14" s="153">
        <f t="shared" si="6"/>
        <v>43474</v>
      </c>
    </row>
    <row r="15" spans="1:26" x14ac:dyDescent="0.25">
      <c r="B15" s="12">
        <f t="shared" si="0"/>
        <v>10</v>
      </c>
      <c r="C15" s="27">
        <f>IF(ISNUMBER(H15), H15-ORC!O14,"")</f>
        <v>265</v>
      </c>
      <c r="D15" s="28">
        <v>53.3</v>
      </c>
      <c r="E15" s="27">
        <v>1042</v>
      </c>
      <c r="F15" s="416"/>
      <c r="G15" s="28">
        <v>32.9</v>
      </c>
      <c r="H15" s="27">
        <v>440</v>
      </c>
      <c r="I15" s="27"/>
      <c r="J15" s="16">
        <f t="shared" si="4"/>
        <v>4169</v>
      </c>
      <c r="K15" s="16">
        <f t="shared" si="1"/>
        <v>1482</v>
      </c>
      <c r="L15" s="12">
        <f t="shared" si="7"/>
        <v>13909</v>
      </c>
      <c r="M15" s="13">
        <f t="shared" si="2"/>
        <v>29.689608636977059</v>
      </c>
      <c r="N15" s="316">
        <f t="shared" si="8"/>
        <v>29.973398518944567</v>
      </c>
      <c r="O15" s="13">
        <f t="shared" si="3"/>
        <v>-4.5999999999999659</v>
      </c>
      <c r="P15" s="13">
        <f t="shared" si="5"/>
        <v>-3.6999999999998181</v>
      </c>
      <c r="Q15" s="4"/>
      <c r="Z15" s="153">
        <f t="shared" si="6"/>
        <v>43475</v>
      </c>
    </row>
    <row r="16" spans="1:26" x14ac:dyDescent="0.25">
      <c r="B16" s="12">
        <f t="shared" si="0"/>
        <v>11</v>
      </c>
      <c r="C16" s="27">
        <f>IF(ISNUMBER(H16), H16-ORC!O15,"")</f>
        <v>260.93700000000001</v>
      </c>
      <c r="D16" s="28">
        <v>53.6</v>
      </c>
      <c r="E16" s="27">
        <v>1054</v>
      </c>
      <c r="F16" s="414">
        <v>1107</v>
      </c>
      <c r="G16" s="28">
        <v>33.5</v>
      </c>
      <c r="H16" s="27">
        <v>452</v>
      </c>
      <c r="I16" s="27"/>
      <c r="J16" s="16">
        <f t="shared" si="4"/>
        <v>4621</v>
      </c>
      <c r="K16" s="16">
        <f t="shared" si="1"/>
        <v>1506</v>
      </c>
      <c r="L16" s="12">
        <f t="shared" si="7"/>
        <v>15415</v>
      </c>
      <c r="M16" s="13">
        <f t="shared" si="2"/>
        <v>30.013280212483401</v>
      </c>
      <c r="N16" s="316">
        <f t="shared" si="8"/>
        <v>29.977294842685698</v>
      </c>
      <c r="O16" s="13">
        <f t="shared" si="3"/>
        <v>0.19999999999998863</v>
      </c>
      <c r="P16" s="13">
        <f t="shared" si="5"/>
        <v>-3.5</v>
      </c>
      <c r="Q16" s="4"/>
      <c r="Z16" s="153">
        <f t="shared" si="6"/>
        <v>43476</v>
      </c>
    </row>
    <row r="17" spans="1:26" x14ac:dyDescent="0.25">
      <c r="B17" s="12">
        <f t="shared" si="0"/>
        <v>12</v>
      </c>
      <c r="C17" s="27">
        <f>IF(ISNUMBER(H17), H17-ORC!O16,"")</f>
        <v>261.15300000000002</v>
      </c>
      <c r="D17" s="28">
        <v>54.1</v>
      </c>
      <c r="E17" s="27">
        <v>1075</v>
      </c>
      <c r="F17" s="414"/>
      <c r="G17" s="28">
        <v>33.9</v>
      </c>
      <c r="H17" s="27">
        <v>459</v>
      </c>
      <c r="I17" s="27"/>
      <c r="J17" s="16">
        <f t="shared" si="4"/>
        <v>5080</v>
      </c>
      <c r="K17" s="16">
        <f t="shared" si="1"/>
        <v>1534</v>
      </c>
      <c r="L17" s="16">
        <f>L16+K17</f>
        <v>16949</v>
      </c>
      <c r="M17" s="13">
        <f t="shared" si="2"/>
        <v>29.921773142112123</v>
      </c>
      <c r="N17" s="316">
        <f t="shared" si="8"/>
        <v>29.972269750427756</v>
      </c>
      <c r="O17" s="13">
        <f t="shared" si="3"/>
        <v>-1.1999999999999886</v>
      </c>
      <c r="P17" s="13">
        <f t="shared" si="5"/>
        <v>-4.6999999999998181</v>
      </c>
      <c r="Q17" s="4"/>
      <c r="Z17" s="153">
        <f t="shared" si="6"/>
        <v>43477</v>
      </c>
    </row>
    <row r="18" spans="1:26" x14ac:dyDescent="0.25">
      <c r="B18" s="12">
        <f t="shared" si="0"/>
        <v>13</v>
      </c>
      <c r="C18" s="27">
        <f>IF(ISNUMBER(H18), H18-ORC!O17,"")</f>
        <v>263.49400000000003</v>
      </c>
      <c r="D18" s="28">
        <v>54.5</v>
      </c>
      <c r="E18" s="27">
        <v>1092</v>
      </c>
      <c r="F18" s="413"/>
      <c r="G18" s="28">
        <v>34</v>
      </c>
      <c r="H18" s="27">
        <v>461</v>
      </c>
      <c r="I18" s="27"/>
      <c r="J18" s="16">
        <f t="shared" si="4"/>
        <v>5541</v>
      </c>
      <c r="K18" s="16">
        <f t="shared" si="1"/>
        <v>1553</v>
      </c>
      <c r="L18" s="16">
        <f>L17+K18</f>
        <v>18502</v>
      </c>
      <c r="M18" s="13">
        <f t="shared" si="2"/>
        <v>29.684481648422405</v>
      </c>
      <c r="N18" s="316">
        <f t="shared" si="8"/>
        <v>29.948113717435952</v>
      </c>
      <c r="O18" s="13">
        <f t="shared" si="3"/>
        <v>-4.8999999999999773</v>
      </c>
      <c r="P18" s="13">
        <f t="shared" si="5"/>
        <v>-9.5999999999994543</v>
      </c>
      <c r="Q18" s="4"/>
      <c r="Z18" s="153">
        <f t="shared" si="6"/>
        <v>43478</v>
      </c>
    </row>
    <row r="19" spans="1:26" x14ac:dyDescent="0.25">
      <c r="B19" s="12">
        <f t="shared" si="0"/>
        <v>14</v>
      </c>
      <c r="C19" s="27">
        <f>IF(ISNUMBER(H19), H19-ORC!O18,"")</f>
        <v>257.80799999999999</v>
      </c>
      <c r="D19" s="28">
        <v>54.9</v>
      </c>
      <c r="E19" s="27">
        <v>1110</v>
      </c>
      <c r="F19" s="414">
        <v>1130</v>
      </c>
      <c r="G19" s="28">
        <v>34.4</v>
      </c>
      <c r="H19" s="27">
        <v>469</v>
      </c>
      <c r="I19" s="27"/>
      <c r="J19" s="16">
        <f t="shared" si="4"/>
        <v>6010</v>
      </c>
      <c r="K19" s="16">
        <f t="shared" si="1"/>
        <v>1579</v>
      </c>
      <c r="L19" s="16">
        <f>L18+K19</f>
        <v>20081</v>
      </c>
      <c r="M19" s="13">
        <f t="shared" si="2"/>
        <v>29.702343255224829</v>
      </c>
      <c r="N19" s="316">
        <f t="shared" si="8"/>
        <v>29.928788406951846</v>
      </c>
      <c r="O19" s="13">
        <f t="shared" si="3"/>
        <v>-4.6999999999999886</v>
      </c>
      <c r="P19" s="13">
        <f t="shared" si="5"/>
        <v>-14.300000000000182</v>
      </c>
      <c r="Q19" s="4"/>
      <c r="Z19" s="153">
        <f t="shared" si="6"/>
        <v>43479</v>
      </c>
    </row>
    <row r="20" spans="1:26" x14ac:dyDescent="0.25">
      <c r="B20" s="12">
        <f t="shared" si="0"/>
        <v>15</v>
      </c>
      <c r="C20" s="27">
        <f>IF(ISNUMBER(H20), H20-ORC!O19,"")</f>
        <v>251.27600000000001</v>
      </c>
      <c r="D20" s="28">
        <v>55.1</v>
      </c>
      <c r="E20" s="27">
        <v>1120</v>
      </c>
      <c r="F20" s="414"/>
      <c r="G20" s="28">
        <v>34.700000000000003</v>
      </c>
      <c r="H20" s="27">
        <v>475</v>
      </c>
      <c r="I20" s="27"/>
      <c r="J20" s="16">
        <f t="shared" si="4"/>
        <v>6485</v>
      </c>
      <c r="K20" s="16">
        <f t="shared" si="1"/>
        <v>1595</v>
      </c>
      <c r="L20" s="12">
        <f t="shared" si="7"/>
        <v>21676</v>
      </c>
      <c r="M20" s="13">
        <f t="shared" si="2"/>
        <v>29.780564263322884</v>
      </c>
      <c r="N20" s="392">
        <f t="shared" si="8"/>
        <v>29.917881527957185</v>
      </c>
      <c r="O20" s="13">
        <f t="shared" si="3"/>
        <v>-3.5</v>
      </c>
      <c r="P20" s="13">
        <f t="shared" si="5"/>
        <v>-17.800000000000182</v>
      </c>
      <c r="Q20" s="4"/>
      <c r="Z20" s="153">
        <f t="shared" si="6"/>
        <v>43480</v>
      </c>
    </row>
    <row r="21" spans="1:26" s="163" customFormat="1" ht="18" customHeight="1" x14ac:dyDescent="0.25">
      <c r="A21" s="308"/>
      <c r="B21" s="157">
        <f t="shared" si="0"/>
        <v>16</v>
      </c>
      <c r="C21" s="158">
        <f>IF(ISNUMBER(H21), H21-ORC!O20,"")</f>
        <v>239.91399999999999</v>
      </c>
      <c r="D21" s="159">
        <v>55.4</v>
      </c>
      <c r="E21" s="158">
        <v>1133</v>
      </c>
      <c r="F21" s="417"/>
      <c r="G21" s="159">
        <v>35</v>
      </c>
      <c r="H21" s="158">
        <v>481</v>
      </c>
      <c r="I21" s="158"/>
      <c r="J21" s="160">
        <f t="shared" si="4"/>
        <v>6966</v>
      </c>
      <c r="K21" s="16">
        <f t="shared" si="1"/>
        <v>1614</v>
      </c>
      <c r="L21" s="157">
        <f t="shared" si="7"/>
        <v>23290</v>
      </c>
      <c r="M21" s="161">
        <f t="shared" si="2"/>
        <v>29.801734820322178</v>
      </c>
      <c r="N21" s="316">
        <f t="shared" si="8"/>
        <v>29.909832546157151</v>
      </c>
      <c r="O21" s="161">
        <f t="shared" si="3"/>
        <v>-3.1999999999999886</v>
      </c>
      <c r="P21" s="161">
        <f t="shared" si="5"/>
        <v>-21</v>
      </c>
      <c r="Q21" s="162"/>
      <c r="Z21" s="153">
        <f t="shared" si="6"/>
        <v>43481</v>
      </c>
    </row>
    <row r="22" spans="1:26" s="304" customFormat="1" x14ac:dyDescent="0.25">
      <c r="A22" s="322"/>
      <c r="B22" s="313">
        <f t="shared" si="0"/>
        <v>17</v>
      </c>
      <c r="C22" s="314">
        <f>IF(ISNUMBER(H22), H22-ORC!O21,"")</f>
        <v>231.73</v>
      </c>
      <c r="D22" s="164">
        <v>55.5</v>
      </c>
      <c r="E22" s="314">
        <v>1138</v>
      </c>
      <c r="F22" s="380"/>
      <c r="G22" s="164">
        <v>35.200000000000003</v>
      </c>
      <c r="H22" s="314">
        <v>485</v>
      </c>
      <c r="I22" s="314"/>
      <c r="J22" s="314">
        <f t="shared" si="4"/>
        <v>7451</v>
      </c>
      <c r="K22" s="314">
        <f t="shared" si="1"/>
        <v>1623</v>
      </c>
      <c r="L22" s="313">
        <f t="shared" si="7"/>
        <v>24913</v>
      </c>
      <c r="M22" s="315">
        <f t="shared" si="2"/>
        <v>29.882932840418981</v>
      </c>
      <c r="N22" s="316">
        <f t="shared" si="8"/>
        <v>29.908080118813469</v>
      </c>
      <c r="O22" s="315">
        <f t="shared" si="3"/>
        <v>-1.8999999999999773</v>
      </c>
      <c r="P22" s="315">
        <f t="shared" si="5"/>
        <v>-22.899999999999636</v>
      </c>
      <c r="Q22" s="317"/>
      <c r="Z22" s="318">
        <f t="shared" si="6"/>
        <v>43482</v>
      </c>
    </row>
    <row r="23" spans="1:26" x14ac:dyDescent="0.25">
      <c r="B23" s="12">
        <f t="shared" si="0"/>
        <v>18</v>
      </c>
      <c r="C23" s="27">
        <f>IF(ISNUMBER(H23), H23-ORC!O22,"")</f>
        <v>222.54499999999996</v>
      </c>
      <c r="D23" s="28">
        <v>55.6</v>
      </c>
      <c r="E23" s="27">
        <v>1143</v>
      </c>
      <c r="F23" s="414">
        <v>1160</v>
      </c>
      <c r="G23" s="28">
        <v>35.5</v>
      </c>
      <c r="H23" s="27">
        <v>491</v>
      </c>
      <c r="I23" s="27"/>
      <c r="J23" s="16">
        <f t="shared" si="4"/>
        <v>7942</v>
      </c>
      <c r="K23" s="16">
        <f t="shared" si="1"/>
        <v>1634</v>
      </c>
      <c r="L23" s="12">
        <f t="shared" si="7"/>
        <v>26547</v>
      </c>
      <c r="M23" s="13">
        <f t="shared" si="2"/>
        <v>30.048959608323134</v>
      </c>
      <c r="N23" s="316">
        <f t="shared" si="8"/>
        <v>29.916751422006254</v>
      </c>
      <c r="O23" s="13">
        <f t="shared" si="3"/>
        <v>0.80000000000001137</v>
      </c>
      <c r="P23" s="13">
        <f t="shared" si="5"/>
        <v>-22.099999999999454</v>
      </c>
      <c r="Q23" s="4"/>
      <c r="Z23" s="153">
        <f t="shared" si="6"/>
        <v>43483</v>
      </c>
    </row>
    <row r="24" spans="1:26" x14ac:dyDescent="0.25">
      <c r="A24" s="307"/>
      <c r="B24" s="12">
        <f t="shared" si="0"/>
        <v>19</v>
      </c>
      <c r="C24" s="27">
        <f>IF(ISNUMBER(H24), H24-ORC!O23,"")</f>
        <v>218.54499999999996</v>
      </c>
      <c r="D24" s="28">
        <v>55.7</v>
      </c>
      <c r="E24" s="27">
        <v>1148</v>
      </c>
      <c r="F24" s="414"/>
      <c r="G24" s="28">
        <v>35.799999999999997</v>
      </c>
      <c r="H24" s="27">
        <v>497</v>
      </c>
      <c r="I24" s="27"/>
      <c r="J24" s="16">
        <f t="shared" si="4"/>
        <v>8439</v>
      </c>
      <c r="K24" s="16">
        <f t="shared" si="1"/>
        <v>1645</v>
      </c>
      <c r="L24" s="12">
        <f t="shared" si="7"/>
        <v>28192</v>
      </c>
      <c r="M24" s="13">
        <f t="shared" si="2"/>
        <v>30.212765957446809</v>
      </c>
      <c r="N24" s="316">
        <f t="shared" si="8"/>
        <v>29.934023836549379</v>
      </c>
      <c r="O24" s="13">
        <f t="shared" si="3"/>
        <v>3.5</v>
      </c>
      <c r="P24" s="13">
        <f t="shared" si="5"/>
        <v>-18.600000000000364</v>
      </c>
      <c r="Q24" s="4"/>
      <c r="Z24" s="153">
        <f t="shared" si="6"/>
        <v>43484</v>
      </c>
    </row>
    <row r="25" spans="1:26" x14ac:dyDescent="0.25">
      <c r="B25" s="12">
        <f t="shared" si="0"/>
        <v>20</v>
      </c>
      <c r="C25" s="27">
        <f>IF(ISNUMBER(H25), H25-ORC!O24,"")</f>
        <v>218.35900000000004</v>
      </c>
      <c r="D25" s="28">
        <v>55.8</v>
      </c>
      <c r="E25" s="27">
        <v>1152</v>
      </c>
      <c r="F25" s="414"/>
      <c r="G25" s="28">
        <v>35.799999999999997</v>
      </c>
      <c r="H25" s="27">
        <v>497</v>
      </c>
      <c r="I25" s="27"/>
      <c r="J25" s="16">
        <f t="shared" si="4"/>
        <v>8936</v>
      </c>
      <c r="K25" s="16">
        <f t="shared" si="1"/>
        <v>1649</v>
      </c>
      <c r="L25" s="12">
        <f t="shared" si="7"/>
        <v>29841</v>
      </c>
      <c r="M25" s="13">
        <f t="shared" si="2"/>
        <v>30.139478471801091</v>
      </c>
      <c r="N25" s="316">
        <f t="shared" si="8"/>
        <v>29.945377165644583</v>
      </c>
      <c r="O25" s="13">
        <f t="shared" si="3"/>
        <v>2.3000000000000114</v>
      </c>
      <c r="P25" s="13">
        <f t="shared" si="5"/>
        <v>-16.299999999999272</v>
      </c>
      <c r="Q25" s="4"/>
      <c r="Z25" s="153">
        <f t="shared" si="6"/>
        <v>43485</v>
      </c>
    </row>
    <row r="26" spans="1:26" x14ac:dyDescent="0.25">
      <c r="A26" s="321"/>
      <c r="B26" s="12">
        <f t="shared" si="0"/>
        <v>21</v>
      </c>
      <c r="C26" s="27">
        <f>IF(ISNUMBER(H26), H26-ORC!O25,"")</f>
        <v>221.39599999999996</v>
      </c>
      <c r="D26" s="28">
        <v>55.8</v>
      </c>
      <c r="E26" s="27">
        <v>1152</v>
      </c>
      <c r="F26" s="414">
        <v>1130</v>
      </c>
      <c r="G26" s="28">
        <v>36</v>
      </c>
      <c r="H26" s="27">
        <v>502</v>
      </c>
      <c r="I26" s="27"/>
      <c r="J26" s="16">
        <f t="shared" si="4"/>
        <v>9438</v>
      </c>
      <c r="K26" s="16">
        <f t="shared" si="1"/>
        <v>1654</v>
      </c>
      <c r="L26" s="12">
        <f t="shared" si="7"/>
        <v>31495</v>
      </c>
      <c r="M26" s="13">
        <f t="shared" si="2"/>
        <v>30.350665054413543</v>
      </c>
      <c r="N26" s="316">
        <f t="shared" si="8"/>
        <v>29.966661374821403</v>
      </c>
      <c r="O26" s="13">
        <f t="shared" si="3"/>
        <v>5.8000000000000114</v>
      </c>
      <c r="P26" s="13">
        <f t="shared" si="5"/>
        <v>-10.5</v>
      </c>
      <c r="Q26" s="4"/>
      <c r="Z26" s="153">
        <f t="shared" si="6"/>
        <v>43486</v>
      </c>
    </row>
    <row r="27" spans="1:26" x14ac:dyDescent="0.25">
      <c r="B27" s="12">
        <f t="shared" si="0"/>
        <v>22</v>
      </c>
      <c r="C27" s="27">
        <f>IF(ISNUMBER(H27), H27-ORC!O26,"")</f>
        <v>219.54499999999996</v>
      </c>
      <c r="D27" s="28">
        <v>55.8</v>
      </c>
      <c r="E27" s="27">
        <v>1152</v>
      </c>
      <c r="F27" s="414"/>
      <c r="G27" s="28">
        <v>35.9</v>
      </c>
      <c r="H27" s="27">
        <v>499</v>
      </c>
      <c r="I27" s="27"/>
      <c r="J27" s="16">
        <f t="shared" si="4"/>
        <v>9937</v>
      </c>
      <c r="K27" s="16">
        <f t="shared" si="1"/>
        <v>1651</v>
      </c>
      <c r="L27" s="12">
        <f t="shared" si="7"/>
        <v>33146</v>
      </c>
      <c r="M27" s="13">
        <f t="shared" si="2"/>
        <v>30.224106602059358</v>
      </c>
      <c r="N27" s="316">
        <f t="shared" si="8"/>
        <v>29.979484704036686</v>
      </c>
      <c r="O27" s="13">
        <f t="shared" si="3"/>
        <v>3.7000000000000455</v>
      </c>
      <c r="P27" s="13">
        <f t="shared" si="5"/>
        <v>-6.7999999999992724</v>
      </c>
      <c r="Q27" s="4"/>
      <c r="Z27" s="153">
        <f t="shared" si="6"/>
        <v>43487</v>
      </c>
    </row>
    <row r="28" spans="1:26" x14ac:dyDescent="0.25">
      <c r="B28" s="12">
        <f t="shared" si="0"/>
        <v>23</v>
      </c>
      <c r="C28" s="27">
        <f>IF(ISNUMBER(H28), H28-ORC!O27,"")</f>
        <v>216.91399999999999</v>
      </c>
      <c r="D28" s="28">
        <v>55.6</v>
      </c>
      <c r="E28" s="27">
        <v>1143</v>
      </c>
      <c r="F28" s="414">
        <v>1094</v>
      </c>
      <c r="G28" s="28">
        <v>35.6</v>
      </c>
      <c r="H28" s="27">
        <v>493</v>
      </c>
      <c r="I28" s="27"/>
      <c r="J28" s="16">
        <f t="shared" si="4"/>
        <v>10430</v>
      </c>
      <c r="K28" s="16">
        <f t="shared" si="1"/>
        <v>1636</v>
      </c>
      <c r="L28" s="12">
        <f t="shared" si="7"/>
        <v>34782</v>
      </c>
      <c r="M28" s="13">
        <f t="shared" si="2"/>
        <v>30.134474327628364</v>
      </c>
      <c r="N28" s="316">
        <f t="shared" si="8"/>
        <v>29.986774768558451</v>
      </c>
      <c r="O28" s="13">
        <f t="shared" si="3"/>
        <v>2.2000000000000455</v>
      </c>
      <c r="P28" s="13">
        <f t="shared" si="5"/>
        <v>-4.6000000000003638</v>
      </c>
      <c r="Q28" s="4"/>
      <c r="Z28" s="153">
        <f t="shared" si="6"/>
        <v>43488</v>
      </c>
    </row>
    <row r="29" spans="1:26" x14ac:dyDescent="0.25">
      <c r="B29" s="12">
        <f t="shared" si="0"/>
        <v>24</v>
      </c>
      <c r="C29" s="27">
        <f>IF(ISNUMBER(H29), H29-ORC!O28,"")</f>
        <v>222.63200000000001</v>
      </c>
      <c r="D29" s="28">
        <v>55.2</v>
      </c>
      <c r="E29" s="27">
        <v>1123</v>
      </c>
      <c r="F29" s="413"/>
      <c r="G29" s="28">
        <v>35.6</v>
      </c>
      <c r="H29" s="27">
        <v>493</v>
      </c>
      <c r="I29" s="27"/>
      <c r="J29" s="16">
        <f t="shared" si="4"/>
        <v>10923</v>
      </c>
      <c r="K29" s="16">
        <f t="shared" si="1"/>
        <v>1616</v>
      </c>
      <c r="L29" s="12">
        <f t="shared" si="7"/>
        <v>36398</v>
      </c>
      <c r="M29" s="13">
        <f t="shared" si="2"/>
        <v>30.507425742574256</v>
      </c>
      <c r="N29" s="316">
        <f t="shared" si="8"/>
        <v>30.009890653332601</v>
      </c>
      <c r="O29" s="13">
        <f t="shared" si="3"/>
        <v>8.2000000000000455</v>
      </c>
      <c r="P29" s="13">
        <f t="shared" si="5"/>
        <v>3.6000000000003638</v>
      </c>
      <c r="Q29" s="4"/>
      <c r="Z29" s="153">
        <f t="shared" si="6"/>
        <v>43489</v>
      </c>
    </row>
    <row r="30" spans="1:26" ht="23.25" x14ac:dyDescent="0.25">
      <c r="A30" s="386" t="s">
        <v>191</v>
      </c>
      <c r="B30" s="12">
        <f t="shared" si="0"/>
        <v>25</v>
      </c>
      <c r="C30" s="27">
        <f>IF(ISNUMBER(H30), H30-ORC!O29,"")</f>
        <v>235.982</v>
      </c>
      <c r="D30" s="28">
        <v>54.9</v>
      </c>
      <c r="E30" s="27">
        <v>1050</v>
      </c>
      <c r="F30" s="414">
        <v>1053</v>
      </c>
      <c r="G30" s="28">
        <v>35.299999999999997</v>
      </c>
      <c r="H30" s="27">
        <v>487</v>
      </c>
      <c r="I30" s="27"/>
      <c r="J30" s="16">
        <f t="shared" si="4"/>
        <v>11410</v>
      </c>
      <c r="K30" s="16">
        <f t="shared" si="1"/>
        <v>1537</v>
      </c>
      <c r="L30" s="12">
        <f t="shared" si="7"/>
        <v>37935</v>
      </c>
      <c r="M30" s="13">
        <f t="shared" si="2"/>
        <v>31.685100845803515</v>
      </c>
      <c r="N30" s="316">
        <f t="shared" si="8"/>
        <v>30.077764597337552</v>
      </c>
      <c r="O30" s="13">
        <f t="shared" si="3"/>
        <v>25.900000000000034</v>
      </c>
      <c r="P30" s="13">
        <f t="shared" si="5"/>
        <v>29.5</v>
      </c>
      <c r="Q30" s="4"/>
      <c r="Z30" s="153">
        <f t="shared" si="6"/>
        <v>43490</v>
      </c>
    </row>
    <row r="31" spans="1:26" x14ac:dyDescent="0.25">
      <c r="B31" s="12">
        <f t="shared" si="0"/>
        <v>26</v>
      </c>
      <c r="C31" s="27">
        <f>IF(ISNUMBER(H31), H31-ORC!O30,"")</f>
        <v>242.32499999999999</v>
      </c>
      <c r="D31" s="28">
        <v>54.7</v>
      </c>
      <c r="E31" s="27">
        <v>1041</v>
      </c>
      <c r="F31" s="414"/>
      <c r="G31" s="28">
        <v>34.700000000000003</v>
      </c>
      <c r="H31" s="27">
        <v>475</v>
      </c>
      <c r="I31" s="27"/>
      <c r="J31" s="16">
        <f t="shared" si="4"/>
        <v>11885</v>
      </c>
      <c r="K31" s="16">
        <f t="shared" si="1"/>
        <v>1516</v>
      </c>
      <c r="L31" s="12">
        <f t="shared" si="7"/>
        <v>39451</v>
      </c>
      <c r="M31" s="13">
        <f t="shared" si="2"/>
        <v>31.33245382585752</v>
      </c>
      <c r="N31" s="316">
        <f t="shared" si="8"/>
        <v>30.125979062634663</v>
      </c>
      <c r="O31" s="13">
        <f t="shared" si="3"/>
        <v>20.199999999999989</v>
      </c>
      <c r="P31" s="13">
        <f t="shared" si="5"/>
        <v>49.700000000000728</v>
      </c>
      <c r="Q31" s="4"/>
      <c r="Z31" s="153">
        <f t="shared" si="6"/>
        <v>43491</v>
      </c>
    </row>
    <row r="32" spans="1:26" x14ac:dyDescent="0.25">
      <c r="A32" s="321"/>
      <c r="B32" s="12">
        <f t="shared" si="0"/>
        <v>27</v>
      </c>
      <c r="C32" s="27">
        <f>IF(ISNUMBER(H32), H32-ORC!O31,"")</f>
        <v>247.69499999999999</v>
      </c>
      <c r="D32" s="28">
        <v>54.5</v>
      </c>
      <c r="E32" s="27">
        <v>1032</v>
      </c>
      <c r="F32" s="413"/>
      <c r="G32" s="28">
        <v>34</v>
      </c>
      <c r="H32" s="27">
        <v>462</v>
      </c>
      <c r="I32" s="27"/>
      <c r="J32" s="16">
        <f t="shared" si="4"/>
        <v>12347</v>
      </c>
      <c r="K32" s="16">
        <f t="shared" si="1"/>
        <v>1494</v>
      </c>
      <c r="L32" s="12">
        <f t="shared" si="7"/>
        <v>40945</v>
      </c>
      <c r="M32" s="13">
        <f t="shared" si="2"/>
        <v>30.923694779116467</v>
      </c>
      <c r="N32" s="316">
        <f t="shared" si="8"/>
        <v>30.155086091097814</v>
      </c>
      <c r="O32" s="13">
        <f t="shared" si="3"/>
        <v>13.800000000000011</v>
      </c>
      <c r="P32" s="13">
        <f t="shared" si="5"/>
        <v>63.5</v>
      </c>
      <c r="Q32" s="4"/>
      <c r="Z32" s="153">
        <f t="shared" si="6"/>
        <v>43492</v>
      </c>
    </row>
    <row r="33" spans="2:26" x14ac:dyDescent="0.25">
      <c r="B33" s="12">
        <f t="shared" si="0"/>
        <v>28</v>
      </c>
      <c r="C33" s="27">
        <f>IF(ISNUMBER(H33), H33-ORC!O32,"")</f>
        <v>244.99099999999999</v>
      </c>
      <c r="D33" s="28">
        <v>54.4</v>
      </c>
      <c r="E33" s="27">
        <v>1028</v>
      </c>
      <c r="F33" s="414">
        <v>1038</v>
      </c>
      <c r="G33" s="28">
        <v>33.799999999999997</v>
      </c>
      <c r="H33" s="27">
        <v>457</v>
      </c>
      <c r="I33" s="27"/>
      <c r="J33" s="16">
        <f t="shared" si="4"/>
        <v>12804</v>
      </c>
      <c r="K33" s="16">
        <f t="shared" si="1"/>
        <v>1485</v>
      </c>
      <c r="L33" s="12">
        <f t="shared" si="7"/>
        <v>42430</v>
      </c>
      <c r="M33" s="13">
        <f t="shared" si="2"/>
        <v>30.774410774410775</v>
      </c>
      <c r="N33" s="316">
        <f t="shared" si="8"/>
        <v>30.176761725194439</v>
      </c>
      <c r="O33" s="13">
        <f t="shared" si="3"/>
        <v>11.5</v>
      </c>
      <c r="P33" s="13">
        <f t="shared" si="5"/>
        <v>75</v>
      </c>
      <c r="Q33" s="4"/>
      <c r="Z33" s="153">
        <f t="shared" si="6"/>
        <v>43493</v>
      </c>
    </row>
    <row r="34" spans="2:26" x14ac:dyDescent="0.25">
      <c r="B34" s="12">
        <f t="shared" si="0"/>
        <v>29</v>
      </c>
      <c r="C34" s="27">
        <f>IF(ISNUMBER(H34), H34-ORC!O33,"")</f>
        <v>243.15299999999999</v>
      </c>
      <c r="D34" s="28">
        <v>54.3</v>
      </c>
      <c r="E34" s="27">
        <v>1024</v>
      </c>
      <c r="F34" s="414"/>
      <c r="G34" s="28">
        <v>33.700000000000003</v>
      </c>
      <c r="H34" s="27">
        <v>455</v>
      </c>
      <c r="I34" s="27"/>
      <c r="J34" s="16">
        <f t="shared" si="4"/>
        <v>13259</v>
      </c>
      <c r="K34" s="16">
        <f t="shared" si="1"/>
        <v>1479</v>
      </c>
      <c r="L34" s="12">
        <f t="shared" si="7"/>
        <v>43909</v>
      </c>
      <c r="M34" s="13">
        <f t="shared" si="2"/>
        <v>30.764029749830968</v>
      </c>
      <c r="N34" s="316">
        <f t="shared" si="8"/>
        <v>30.196542849985196</v>
      </c>
      <c r="O34" s="13">
        <f t="shared" si="3"/>
        <v>11.300000000000011</v>
      </c>
      <c r="P34" s="13">
        <f t="shared" si="5"/>
        <v>86.300000000001091</v>
      </c>
      <c r="Q34" s="4"/>
      <c r="Z34" s="153">
        <f t="shared" si="6"/>
        <v>43494</v>
      </c>
    </row>
    <row r="35" spans="2:26" x14ac:dyDescent="0.25">
      <c r="B35" s="12">
        <f t="shared" si="0"/>
        <v>30</v>
      </c>
      <c r="C35" s="27">
        <f>IF(ISNUMBER(H35), H35-ORC!O34,"")</f>
        <v>237.185</v>
      </c>
      <c r="D35" s="28">
        <v>54.2</v>
      </c>
      <c r="E35" s="27">
        <v>1020</v>
      </c>
      <c r="F35" s="414">
        <v>1062</v>
      </c>
      <c r="G35" s="28">
        <v>33.1</v>
      </c>
      <c r="H35" s="27">
        <v>444</v>
      </c>
      <c r="I35" s="27"/>
      <c r="J35" s="16">
        <f t="shared" si="4"/>
        <v>13703</v>
      </c>
      <c r="K35" s="16">
        <f t="shared" si="1"/>
        <v>1464</v>
      </c>
      <c r="L35" s="12">
        <f t="shared" si="7"/>
        <v>45373</v>
      </c>
      <c r="M35" s="13">
        <f t="shared" si="2"/>
        <v>30.327868852459016</v>
      </c>
      <c r="N35" s="316">
        <f t="shared" si="8"/>
        <v>30.200780199678224</v>
      </c>
      <c r="O35" s="13">
        <f t="shared" si="3"/>
        <v>4.8000000000000114</v>
      </c>
      <c r="P35" s="13">
        <f t="shared" si="5"/>
        <v>91.100000000000364</v>
      </c>
      <c r="Q35" s="4"/>
      <c r="Z35" s="153">
        <f t="shared" si="6"/>
        <v>43495</v>
      </c>
    </row>
    <row r="36" spans="2:26" ht="17.649999999999999" customHeight="1" thickBot="1" x14ac:dyDescent="0.3">
      <c r="B36" s="12">
        <f t="shared" si="0"/>
        <v>31</v>
      </c>
      <c r="C36" s="27">
        <f>IF(ISNUMBER(H36), H36-ORC!O35,"")</f>
        <v>223.47200000000001</v>
      </c>
      <c r="D36" s="28">
        <v>54.1</v>
      </c>
      <c r="E36" s="27">
        <v>1015</v>
      </c>
      <c r="F36" s="413"/>
      <c r="G36" s="28">
        <v>33.299999999999997</v>
      </c>
      <c r="H36" s="27">
        <v>448</v>
      </c>
      <c r="I36" s="27"/>
      <c r="J36" s="16">
        <f t="shared" si="4"/>
        <v>14151</v>
      </c>
      <c r="K36" s="16">
        <f t="shared" si="1"/>
        <v>1463</v>
      </c>
      <c r="L36" s="12">
        <f t="shared" si="7"/>
        <v>46836</v>
      </c>
      <c r="M36" s="13">
        <f t="shared" si="2"/>
        <v>30.62200956937799</v>
      </c>
      <c r="N36" s="316">
        <f t="shared" si="8"/>
        <v>30.213937996413016</v>
      </c>
      <c r="O36" s="13">
        <f t="shared" si="3"/>
        <v>9.1000000000000227</v>
      </c>
      <c r="P36" s="13">
        <f t="shared" si="5"/>
        <v>100.20000000000073</v>
      </c>
      <c r="Q36" s="4"/>
      <c r="Z36" s="153">
        <f t="shared" si="6"/>
        <v>43496</v>
      </c>
    </row>
    <row r="37" spans="2:26" ht="18.75" thickTop="1" x14ac:dyDescent="0.25">
      <c r="B37" s="18" t="s">
        <v>36</v>
      </c>
      <c r="C37" s="19">
        <f t="shared" ref="C37:I37" si="9">MAX(C6:C36)</f>
        <v>270</v>
      </c>
      <c r="D37" s="20">
        <f t="shared" si="9"/>
        <v>55.8</v>
      </c>
      <c r="E37" s="19">
        <f t="shared" si="9"/>
        <v>1152</v>
      </c>
      <c r="F37" s="418">
        <f t="shared" si="9"/>
        <v>1160</v>
      </c>
      <c r="G37" s="20">
        <f t="shared" si="9"/>
        <v>36</v>
      </c>
      <c r="H37" s="19">
        <f t="shared" si="9"/>
        <v>502</v>
      </c>
      <c r="I37" s="19">
        <f t="shared" si="9"/>
        <v>0</v>
      </c>
      <c r="J37" s="19"/>
      <c r="K37" s="19">
        <f>MAX(K6:K36)</f>
        <v>1654</v>
      </c>
      <c r="L37" s="18"/>
      <c r="M37" s="21">
        <f>MAX(M6:M36)</f>
        <v>31.685100845803515</v>
      </c>
      <c r="N37" s="393"/>
      <c r="O37" s="21">
        <f>MAX(O6:O36)</f>
        <v>25.900000000000034</v>
      </c>
      <c r="P37" s="18"/>
      <c r="Q37" s="4"/>
    </row>
    <row r="38" spans="2:26" x14ac:dyDescent="0.25">
      <c r="B38" s="12" t="s">
        <v>37</v>
      </c>
      <c r="C38" s="16">
        <f t="shared" ref="C38:I38" si="10">MIN(C6:C36)</f>
        <v>208</v>
      </c>
      <c r="D38" s="14">
        <f t="shared" si="10"/>
        <v>49.2</v>
      </c>
      <c r="E38" s="16">
        <f t="shared" si="10"/>
        <v>896</v>
      </c>
      <c r="F38" s="337">
        <f t="shared" si="10"/>
        <v>935</v>
      </c>
      <c r="G38" s="14">
        <f t="shared" si="10"/>
        <v>30.5</v>
      </c>
      <c r="H38" s="16">
        <f t="shared" si="10"/>
        <v>394</v>
      </c>
      <c r="I38" s="16">
        <f t="shared" si="10"/>
        <v>0</v>
      </c>
      <c r="J38" s="16"/>
      <c r="K38" s="16">
        <f>MIN(K6:K36)</f>
        <v>1290</v>
      </c>
      <c r="L38" s="12"/>
      <c r="M38" s="13">
        <f>MIN(M6:M36)</f>
        <v>29.298486932599726</v>
      </c>
      <c r="N38" s="313"/>
      <c r="O38" s="13">
        <f>MIN(O6:O36)</f>
        <v>-10.199999999999989</v>
      </c>
      <c r="P38" s="12"/>
      <c r="Q38" s="4"/>
    </row>
    <row r="39" spans="2:26" x14ac:dyDescent="0.25">
      <c r="B39" s="12" t="s">
        <v>35</v>
      </c>
      <c r="C39" s="16">
        <f t="shared" ref="C39:I39" si="11">AVERAGE(C6:C36)</f>
        <v>240.93712903225804</v>
      </c>
      <c r="D39" s="14">
        <f t="shared" si="11"/>
        <v>53.825806451612905</v>
      </c>
      <c r="E39" s="16">
        <f t="shared" si="11"/>
        <v>1054.3548387096773</v>
      </c>
      <c r="F39" s="337">
        <f t="shared" si="11"/>
        <v>1070.4000000000001</v>
      </c>
      <c r="G39" s="14">
        <f t="shared" si="11"/>
        <v>33.735483870967741</v>
      </c>
      <c r="H39" s="16">
        <f t="shared" si="11"/>
        <v>456.48387096774195</v>
      </c>
      <c r="I39" s="16" t="e">
        <f t="shared" si="11"/>
        <v>#DIV/0!</v>
      </c>
      <c r="J39" s="16"/>
      <c r="K39" s="16">
        <f>AVERAGE(K6:K36)</f>
        <v>1510.8387096774193</v>
      </c>
      <c r="L39" s="12"/>
      <c r="M39" s="13">
        <f>AVERAGE(M6:M36)</f>
        <v>30.217258432340451</v>
      </c>
      <c r="N39" s="313"/>
      <c r="O39" s="13">
        <f>AVERAGE(O6:O36)</f>
        <v>3.2322580645161416</v>
      </c>
      <c r="P39" s="12"/>
      <c r="Q39" s="4"/>
    </row>
    <row r="40" spans="2:26" x14ac:dyDescent="0.25">
      <c r="B40" s="15" t="s">
        <v>38</v>
      </c>
      <c r="C40" s="6"/>
      <c r="D40" s="6"/>
      <c r="E40" s="53"/>
      <c r="F40" s="419"/>
      <c r="G40" s="6"/>
      <c r="H40" s="53"/>
      <c r="I40" s="6"/>
      <c r="J40" s="6"/>
      <c r="K40" s="6"/>
      <c r="L40" s="6"/>
      <c r="M40" s="6"/>
      <c r="N40" s="394"/>
      <c r="O40" s="6"/>
      <c r="P40" s="6"/>
    </row>
    <row r="41" spans="2:26" x14ac:dyDescent="0.25">
      <c r="B41" s="5" t="s">
        <v>39</v>
      </c>
    </row>
    <row r="43" spans="2:26" x14ac:dyDescent="0.25">
      <c r="B43" s="1" t="s">
        <v>0</v>
      </c>
      <c r="C43" s="1"/>
      <c r="D43" s="1"/>
      <c r="E43" s="154"/>
      <c r="F43" s="409"/>
      <c r="G43" s="1"/>
      <c r="H43" s="154"/>
      <c r="I43" s="1"/>
      <c r="J43" s="1"/>
      <c r="K43" s="1"/>
      <c r="L43" s="1"/>
      <c r="M43" s="1"/>
      <c r="N43" s="389"/>
      <c r="O43" s="1"/>
      <c r="P43" s="1"/>
    </row>
    <row r="44" spans="2:26" x14ac:dyDescent="0.25">
      <c r="B44" s="3"/>
    </row>
    <row r="45" spans="2:26" x14ac:dyDescent="0.25">
      <c r="B45" s="11" t="s">
        <v>22</v>
      </c>
      <c r="C45" s="11"/>
      <c r="D45" s="434" t="s">
        <v>4</v>
      </c>
      <c r="E45" s="435"/>
      <c r="F45" s="436"/>
      <c r="G45" s="434" t="s">
        <v>5</v>
      </c>
      <c r="H45" s="435"/>
      <c r="I45" s="435"/>
      <c r="J45" s="436"/>
      <c r="K45" s="434" t="s">
        <v>6</v>
      </c>
      <c r="L45" s="436"/>
      <c r="M45" s="434" t="s">
        <v>7</v>
      </c>
      <c r="N45" s="436"/>
      <c r="O45" s="434" t="s">
        <v>8</v>
      </c>
      <c r="P45" s="436"/>
      <c r="Q45" s="4"/>
    </row>
    <row r="46" spans="2:26" x14ac:dyDescent="0.25">
      <c r="B46" s="118"/>
      <c r="C46" s="118" t="s">
        <v>3</v>
      </c>
      <c r="D46" s="121"/>
      <c r="E46" s="155" t="s">
        <v>78</v>
      </c>
      <c r="F46" s="411" t="s">
        <v>77</v>
      </c>
      <c r="G46" s="119"/>
      <c r="H46" s="155" t="s">
        <v>78</v>
      </c>
      <c r="I46" s="120" t="s">
        <v>77</v>
      </c>
      <c r="J46" s="11" t="s">
        <v>16</v>
      </c>
      <c r="K46" s="11"/>
      <c r="L46" s="11" t="s">
        <v>16</v>
      </c>
      <c r="M46" s="119"/>
      <c r="N46" s="390"/>
      <c r="O46" s="119"/>
      <c r="P46" s="119"/>
      <c r="Q46" s="4"/>
    </row>
    <row r="47" spans="2:26" x14ac:dyDescent="0.25">
      <c r="B47" s="22">
        <f>B5</f>
        <v>2019</v>
      </c>
      <c r="C47" s="22" t="s">
        <v>17</v>
      </c>
      <c r="D47" s="22" t="s">
        <v>14</v>
      </c>
      <c r="E47" s="63" t="s">
        <v>17</v>
      </c>
      <c r="F47" s="412" t="s">
        <v>17</v>
      </c>
      <c r="G47" s="22" t="s">
        <v>14</v>
      </c>
      <c r="H47" s="63" t="s">
        <v>17</v>
      </c>
      <c r="I47" s="22" t="s">
        <v>17</v>
      </c>
      <c r="J47" s="22" t="s">
        <v>17</v>
      </c>
      <c r="K47" s="22" t="s">
        <v>17</v>
      </c>
      <c r="L47" s="22" t="s">
        <v>17</v>
      </c>
      <c r="M47" s="22" t="s">
        <v>15</v>
      </c>
      <c r="N47" s="391" t="s">
        <v>16</v>
      </c>
      <c r="O47" s="22" t="s">
        <v>15</v>
      </c>
      <c r="P47" s="22" t="s">
        <v>16</v>
      </c>
      <c r="Q47" s="4"/>
    </row>
    <row r="48" spans="2:26" ht="18" customHeight="1" x14ac:dyDescent="0.25">
      <c r="B48" s="12">
        <v>1</v>
      </c>
      <c r="C48" s="27">
        <f>IF(ISNUMBER(H48), H48-ORC!O46,"")</f>
        <v>217.93700000000001</v>
      </c>
      <c r="D48" s="28">
        <v>53.9</v>
      </c>
      <c r="E48" s="27">
        <v>1006</v>
      </c>
      <c r="F48" s="414">
        <v>1062</v>
      </c>
      <c r="G48" s="28">
        <v>33.299999999999997</v>
      </c>
      <c r="H48" s="27">
        <v>448</v>
      </c>
      <c r="I48" s="27"/>
      <c r="J48" s="16">
        <f>J36+H48</f>
        <v>14599</v>
      </c>
      <c r="K48" s="16">
        <f>E48+H48</f>
        <v>1454</v>
      </c>
      <c r="L48" s="16">
        <f>L36+K48</f>
        <v>48290</v>
      </c>
      <c r="M48" s="13">
        <f>IF(AND(ISNUMBER(H48),ISNUMBER(K48)), H48/K48*100,"")</f>
        <v>30.811554332874831</v>
      </c>
      <c r="N48" s="316">
        <f>J48/L48*100</f>
        <v>30.231932077034585</v>
      </c>
      <c r="O48" s="13">
        <f>-(K48*0.3)+H48</f>
        <v>11.800000000000011</v>
      </c>
      <c r="P48" s="13">
        <f>-(L48*0.3)+J48</f>
        <v>112</v>
      </c>
      <c r="Q48" s="4"/>
      <c r="Z48" s="153">
        <v>43497</v>
      </c>
    </row>
    <row r="49" spans="1:26" ht="18" customHeight="1" x14ac:dyDescent="0.25">
      <c r="B49" s="12">
        <f t="shared" ref="B49:B75" si="12">SUM(B48+1)</f>
        <v>2</v>
      </c>
      <c r="C49" s="27">
        <f>IF(ISNUMBER(H49), H49-ORC!O47,"")</f>
        <v>210.93700000000001</v>
      </c>
      <c r="D49" s="28">
        <v>53.8</v>
      </c>
      <c r="E49" s="27">
        <v>1002</v>
      </c>
      <c r="F49" s="414"/>
      <c r="G49" s="28">
        <v>33</v>
      </c>
      <c r="H49" s="27">
        <v>442</v>
      </c>
      <c r="I49" s="27"/>
      <c r="J49" s="16">
        <f t="shared" ref="J49:J75" si="13">J48+H49</f>
        <v>15041</v>
      </c>
      <c r="K49" s="16">
        <f t="shared" ref="K49:K75" si="14">E49+H49</f>
        <v>1444</v>
      </c>
      <c r="L49" s="12">
        <f t="shared" ref="L49:L75" si="15">L48+K49</f>
        <v>49734</v>
      </c>
      <c r="M49" s="13">
        <f t="shared" ref="M49:M75" si="16">IF(AND(ISNUMBER(H49),ISNUMBER(K49)), H49/K49*100,"")</f>
        <v>30.609418282548479</v>
      </c>
      <c r="N49" s="316">
        <f t="shared" ref="N49:N75" si="17">J49/L49*100</f>
        <v>30.242892186431821</v>
      </c>
      <c r="O49" s="13">
        <f t="shared" ref="O49:O75" si="18">-(K49*0.3)+H49</f>
        <v>8.8000000000000114</v>
      </c>
      <c r="P49" s="13">
        <f t="shared" ref="P49:P75" si="19">-(L49*0.3)+J49</f>
        <v>120.80000000000109</v>
      </c>
      <c r="Q49" s="4"/>
      <c r="Z49" s="153">
        <f>+Z48+1</f>
        <v>43498</v>
      </c>
    </row>
    <row r="50" spans="1:26" ht="18" customHeight="1" x14ac:dyDescent="0.25">
      <c r="B50" s="12">
        <f t="shared" si="12"/>
        <v>3</v>
      </c>
      <c r="C50" s="27">
        <f>IF(ISNUMBER(H50), H50-ORC!O48,"")</f>
        <v>204.93700000000001</v>
      </c>
      <c r="D50" s="28">
        <v>53.9</v>
      </c>
      <c r="E50" s="27">
        <v>1006</v>
      </c>
      <c r="F50" s="413"/>
      <c r="G50" s="28">
        <v>32.700000000000003</v>
      </c>
      <c r="H50" s="27">
        <v>436</v>
      </c>
      <c r="I50" s="27"/>
      <c r="J50" s="16">
        <f t="shared" si="13"/>
        <v>15477</v>
      </c>
      <c r="K50" s="16">
        <f t="shared" si="14"/>
        <v>1442</v>
      </c>
      <c r="L50" s="12">
        <f t="shared" si="15"/>
        <v>51176</v>
      </c>
      <c r="M50" s="13">
        <f t="shared" si="16"/>
        <v>30.235783633841883</v>
      </c>
      <c r="N50" s="316">
        <f t="shared" si="17"/>
        <v>30.242691886821948</v>
      </c>
      <c r="O50" s="13">
        <f t="shared" si="18"/>
        <v>3.4000000000000341</v>
      </c>
      <c r="P50" s="13">
        <f t="shared" si="19"/>
        <v>124.20000000000073</v>
      </c>
      <c r="Q50" s="4"/>
      <c r="Z50" s="153">
        <f t="shared" ref="Z50:Z75" si="20">+Z49+1</f>
        <v>43499</v>
      </c>
    </row>
    <row r="51" spans="1:26" ht="18" customHeight="1" x14ac:dyDescent="0.25">
      <c r="B51" s="12">
        <f t="shared" si="12"/>
        <v>4</v>
      </c>
      <c r="C51" s="27">
        <f>IF(ISNUMBER(H51), H51-ORC!O49,"")</f>
        <v>199.93700000000001</v>
      </c>
      <c r="D51" s="28">
        <v>53.7</v>
      </c>
      <c r="E51" s="27">
        <v>998</v>
      </c>
      <c r="F51" s="413"/>
      <c r="G51" s="28">
        <v>32.700000000000003</v>
      </c>
      <c r="H51" s="27">
        <v>436</v>
      </c>
      <c r="I51" s="27"/>
      <c r="J51" s="16">
        <f t="shared" si="13"/>
        <v>15913</v>
      </c>
      <c r="K51" s="16">
        <f t="shared" si="14"/>
        <v>1434</v>
      </c>
      <c r="L51" s="12">
        <f t="shared" si="15"/>
        <v>52610</v>
      </c>
      <c r="M51" s="13">
        <f t="shared" si="16"/>
        <v>30.404463040446306</v>
      </c>
      <c r="N51" s="316">
        <f t="shared" si="17"/>
        <v>30.247101311537733</v>
      </c>
      <c r="O51" s="13">
        <f t="shared" si="18"/>
        <v>5.8000000000000114</v>
      </c>
      <c r="P51" s="13">
        <f t="shared" si="19"/>
        <v>130</v>
      </c>
      <c r="Q51" s="4"/>
      <c r="Z51" s="153">
        <f t="shared" si="20"/>
        <v>43500</v>
      </c>
    </row>
    <row r="52" spans="1:26" ht="18" customHeight="1" x14ac:dyDescent="0.25">
      <c r="B52" s="12">
        <f t="shared" si="12"/>
        <v>5</v>
      </c>
      <c r="C52" s="27">
        <f>IF(ISNUMBER(H52), H52-ORC!O50,"")</f>
        <v>193.08799999999999</v>
      </c>
      <c r="D52" s="28">
        <v>53.7</v>
      </c>
      <c r="E52" s="27">
        <v>998</v>
      </c>
      <c r="F52" s="414"/>
      <c r="G52" s="28">
        <v>32.299999999999997</v>
      </c>
      <c r="H52" s="27">
        <v>428</v>
      </c>
      <c r="I52" s="27"/>
      <c r="J52" s="16">
        <f t="shared" si="13"/>
        <v>16341</v>
      </c>
      <c r="K52" s="16">
        <f t="shared" si="14"/>
        <v>1426</v>
      </c>
      <c r="L52" s="12">
        <f t="shared" si="15"/>
        <v>54036</v>
      </c>
      <c r="M52" s="13">
        <f t="shared" si="16"/>
        <v>30.014025245441793</v>
      </c>
      <c r="N52" s="316">
        <f t="shared" si="17"/>
        <v>30.240950477459471</v>
      </c>
      <c r="O52" s="13">
        <f t="shared" si="18"/>
        <v>0.19999999999998863</v>
      </c>
      <c r="P52" s="13">
        <f t="shared" si="19"/>
        <v>130.20000000000073</v>
      </c>
      <c r="Q52" s="4"/>
      <c r="Z52" s="153">
        <f t="shared" si="20"/>
        <v>43501</v>
      </c>
    </row>
    <row r="53" spans="1:26" ht="18" customHeight="1" x14ac:dyDescent="0.25">
      <c r="A53" s="382" t="s">
        <v>188</v>
      </c>
      <c r="B53" s="12">
        <f t="shared" si="12"/>
        <v>6</v>
      </c>
      <c r="C53" s="27">
        <f>IF(ISNUMBER(H53), H53-ORC!O51,"")</f>
        <v>185.23699999999999</v>
      </c>
      <c r="D53" s="28">
        <v>53.5</v>
      </c>
      <c r="E53" s="27">
        <v>1050</v>
      </c>
      <c r="F53" s="414">
        <v>1037</v>
      </c>
      <c r="G53" s="28">
        <v>32.799999999999997</v>
      </c>
      <c r="H53" s="27">
        <v>438</v>
      </c>
      <c r="I53" s="27"/>
      <c r="J53" s="16">
        <f t="shared" si="13"/>
        <v>16779</v>
      </c>
      <c r="K53" s="16">
        <f t="shared" si="14"/>
        <v>1488</v>
      </c>
      <c r="L53" s="12">
        <f t="shared" si="15"/>
        <v>55524</v>
      </c>
      <c r="M53" s="13">
        <f t="shared" si="16"/>
        <v>29.435483870967744</v>
      </c>
      <c r="N53" s="316">
        <f t="shared" si="17"/>
        <v>30.219364599092284</v>
      </c>
      <c r="O53" s="13">
        <f t="shared" si="18"/>
        <v>-8.3999999999999773</v>
      </c>
      <c r="P53" s="13">
        <f t="shared" si="19"/>
        <v>121.79999999999927</v>
      </c>
      <c r="Q53" s="4"/>
      <c r="Z53" s="153">
        <f t="shared" si="20"/>
        <v>43502</v>
      </c>
    </row>
    <row r="54" spans="1:26" ht="18" customHeight="1" x14ac:dyDescent="0.25">
      <c r="B54" s="12">
        <f t="shared" si="12"/>
        <v>7</v>
      </c>
      <c r="C54" s="27">
        <f>IF(ISNUMBER(H54), H54-ORC!O52,"")</f>
        <v>179.60199999999998</v>
      </c>
      <c r="D54" s="28">
        <v>53.3</v>
      </c>
      <c r="E54" s="27">
        <v>1044</v>
      </c>
      <c r="F54" s="414">
        <v>978</v>
      </c>
      <c r="G54" s="28">
        <v>32.700000000000003</v>
      </c>
      <c r="H54" s="27">
        <v>436</v>
      </c>
      <c r="I54" s="27"/>
      <c r="J54" s="16">
        <f t="shared" si="13"/>
        <v>17215</v>
      </c>
      <c r="K54" s="398">
        <f t="shared" si="14"/>
        <v>1480</v>
      </c>
      <c r="L54" s="12">
        <f t="shared" si="15"/>
        <v>57004</v>
      </c>
      <c r="M54" s="13">
        <f t="shared" si="16"/>
        <v>29.45945945945946</v>
      </c>
      <c r="N54" s="316">
        <f t="shared" si="17"/>
        <v>30.199635113325378</v>
      </c>
      <c r="O54" s="13">
        <f t="shared" si="18"/>
        <v>-8</v>
      </c>
      <c r="P54" s="13">
        <f t="shared" si="19"/>
        <v>113.79999999999927</v>
      </c>
      <c r="Q54" s="4"/>
      <c r="Z54" s="153">
        <f t="shared" si="20"/>
        <v>43503</v>
      </c>
    </row>
    <row r="55" spans="1:26" ht="18" customHeight="1" x14ac:dyDescent="0.25">
      <c r="B55" s="12">
        <f t="shared" si="12"/>
        <v>8</v>
      </c>
      <c r="C55" s="27">
        <f>IF(ISNUMBER(H55), H55-ORC!O53,"")</f>
        <v>174.95400000000001</v>
      </c>
      <c r="D55" s="28">
        <v>53.1</v>
      </c>
      <c r="E55" s="27">
        <v>1034</v>
      </c>
      <c r="F55" s="414">
        <v>1013</v>
      </c>
      <c r="G55" s="28">
        <v>32.9</v>
      </c>
      <c r="H55" s="27">
        <v>440</v>
      </c>
      <c r="I55" s="27"/>
      <c r="J55" s="16">
        <f t="shared" si="13"/>
        <v>17655</v>
      </c>
      <c r="K55" s="16">
        <f t="shared" si="14"/>
        <v>1474</v>
      </c>
      <c r="L55" s="12">
        <f t="shared" si="15"/>
        <v>58478</v>
      </c>
      <c r="M55" s="13">
        <f t="shared" si="16"/>
        <v>29.850746268656714</v>
      </c>
      <c r="N55" s="316">
        <f t="shared" si="17"/>
        <v>30.190841000034201</v>
      </c>
      <c r="O55" s="13">
        <f t="shared" si="18"/>
        <v>-2.1999999999999886</v>
      </c>
      <c r="P55" s="13">
        <f t="shared" si="19"/>
        <v>111.60000000000218</v>
      </c>
      <c r="Q55" s="4"/>
      <c r="Z55" s="153">
        <f t="shared" si="20"/>
        <v>43504</v>
      </c>
    </row>
    <row r="56" spans="1:26" ht="18" customHeight="1" x14ac:dyDescent="0.25">
      <c r="B56" s="12">
        <f t="shared" si="12"/>
        <v>9</v>
      </c>
      <c r="C56" s="27">
        <f>IF(ISNUMBER(H56), H56-ORC!O54,"")</f>
        <v>173.35900000000004</v>
      </c>
      <c r="D56" s="28">
        <v>52.9</v>
      </c>
      <c r="E56" s="27">
        <v>1026</v>
      </c>
      <c r="F56" s="414"/>
      <c r="G56" s="28">
        <v>32.9</v>
      </c>
      <c r="H56" s="27">
        <v>440</v>
      </c>
      <c r="I56" s="27"/>
      <c r="J56" s="16">
        <f t="shared" si="13"/>
        <v>18095</v>
      </c>
      <c r="K56" s="16">
        <f t="shared" si="14"/>
        <v>1466</v>
      </c>
      <c r="L56" s="12">
        <f t="shared" si="15"/>
        <v>59944</v>
      </c>
      <c r="M56" s="13">
        <f t="shared" si="16"/>
        <v>30.013642564802183</v>
      </c>
      <c r="N56" s="388">
        <f t="shared" si="17"/>
        <v>30.186507406913123</v>
      </c>
      <c r="O56" s="13">
        <f t="shared" si="18"/>
        <v>0.19999999999998863</v>
      </c>
      <c r="P56" s="13">
        <f t="shared" si="19"/>
        <v>111.79999999999927</v>
      </c>
      <c r="Q56" s="4"/>
      <c r="Z56" s="153">
        <f t="shared" si="20"/>
        <v>43505</v>
      </c>
    </row>
    <row r="57" spans="1:26" ht="18" customHeight="1" x14ac:dyDescent="0.25">
      <c r="B57" s="12">
        <f t="shared" si="12"/>
        <v>10</v>
      </c>
      <c r="C57" s="27">
        <f>IF(ISNUMBER(H57), H57-ORC!O55,"")</f>
        <v>170.35900000000004</v>
      </c>
      <c r="D57" s="28">
        <v>52.6</v>
      </c>
      <c r="E57" s="27">
        <v>1014</v>
      </c>
      <c r="F57" s="413"/>
      <c r="G57" s="28">
        <v>32.700000000000003</v>
      </c>
      <c r="H57" s="27">
        <v>436</v>
      </c>
      <c r="I57" s="27"/>
      <c r="J57" s="16">
        <f t="shared" si="13"/>
        <v>18531</v>
      </c>
      <c r="K57" s="16">
        <f t="shared" si="14"/>
        <v>1450</v>
      </c>
      <c r="L57" s="12">
        <f t="shared" si="15"/>
        <v>61394</v>
      </c>
      <c r="M57" s="13">
        <f t="shared" si="16"/>
        <v>30.068965517241381</v>
      </c>
      <c r="N57" s="316">
        <f t="shared" si="17"/>
        <v>30.183731309248461</v>
      </c>
      <c r="O57" s="13">
        <f t="shared" si="18"/>
        <v>1</v>
      </c>
      <c r="P57" s="13">
        <f t="shared" si="19"/>
        <v>112.79999999999927</v>
      </c>
      <c r="Q57" s="4"/>
      <c r="Z57" s="153">
        <f t="shared" si="20"/>
        <v>43506</v>
      </c>
    </row>
    <row r="58" spans="1:26" ht="18" customHeight="1" x14ac:dyDescent="0.25">
      <c r="B58" s="12">
        <f t="shared" si="12"/>
        <v>11</v>
      </c>
      <c r="C58" s="27">
        <f>IF(ISNUMBER(H58), H58-ORC!O56,"")</f>
        <v>163.745</v>
      </c>
      <c r="D58" s="14">
        <v>52.5</v>
      </c>
      <c r="E58" s="16">
        <v>1010</v>
      </c>
      <c r="F58" s="336">
        <v>1003</v>
      </c>
      <c r="G58" s="14">
        <v>32.4</v>
      </c>
      <c r="H58" s="16">
        <v>430</v>
      </c>
      <c r="I58" s="16"/>
      <c r="J58" s="16">
        <f t="shared" si="13"/>
        <v>18961</v>
      </c>
      <c r="K58" s="16">
        <f t="shared" si="14"/>
        <v>1440</v>
      </c>
      <c r="L58" s="12">
        <f t="shared" si="15"/>
        <v>62834</v>
      </c>
      <c r="M58" s="13">
        <f t="shared" si="16"/>
        <v>29.861111111111111</v>
      </c>
      <c r="N58" s="316">
        <f t="shared" si="17"/>
        <v>30.1763376515899</v>
      </c>
      <c r="O58" s="13">
        <f t="shared" si="18"/>
        <v>-2</v>
      </c>
      <c r="P58" s="13">
        <f t="shared" si="19"/>
        <v>110.79999999999927</v>
      </c>
      <c r="Q58" s="4"/>
      <c r="Z58" s="153">
        <f t="shared" si="20"/>
        <v>43507</v>
      </c>
    </row>
    <row r="59" spans="1:26" ht="18" customHeight="1" x14ac:dyDescent="0.25">
      <c r="B59" s="12">
        <f t="shared" si="12"/>
        <v>12</v>
      </c>
      <c r="C59" s="27">
        <f>IF(ISNUMBER(H59), H59-ORC!O57,"")</f>
        <v>160.99</v>
      </c>
      <c r="D59" s="14">
        <v>52.3</v>
      </c>
      <c r="E59" s="16">
        <v>1003</v>
      </c>
      <c r="F59" s="336"/>
      <c r="G59" s="14">
        <v>32.299999999999997</v>
      </c>
      <c r="H59" s="16">
        <v>428</v>
      </c>
      <c r="I59" s="16"/>
      <c r="J59" s="16">
        <f t="shared" si="13"/>
        <v>19389</v>
      </c>
      <c r="K59" s="16">
        <f t="shared" si="14"/>
        <v>1431</v>
      </c>
      <c r="L59" s="12">
        <f t="shared" si="15"/>
        <v>64265</v>
      </c>
      <c r="M59" s="13">
        <f t="shared" si="16"/>
        <v>29.909154437456326</v>
      </c>
      <c r="N59" s="316">
        <f t="shared" si="17"/>
        <v>30.170388236209444</v>
      </c>
      <c r="O59" s="13">
        <f t="shared" si="18"/>
        <v>-1.3000000000000114</v>
      </c>
      <c r="P59" s="13">
        <f t="shared" si="19"/>
        <v>109.5</v>
      </c>
      <c r="Q59" s="4"/>
      <c r="Z59" s="153">
        <f t="shared" si="20"/>
        <v>43508</v>
      </c>
    </row>
    <row r="60" spans="1:26" ht="18" customHeight="1" x14ac:dyDescent="0.25">
      <c r="A60" s="306"/>
      <c r="B60" s="12">
        <f t="shared" si="12"/>
        <v>13</v>
      </c>
      <c r="C60" s="27">
        <f>IF(ISNUMBER(H60), H60-ORC!O58,"")</f>
        <v>156.99</v>
      </c>
      <c r="D60" s="14">
        <v>52.3</v>
      </c>
      <c r="E60" s="16">
        <v>1003</v>
      </c>
      <c r="F60" s="336"/>
      <c r="G60" s="14">
        <v>32.200000000000003</v>
      </c>
      <c r="H60" s="16">
        <v>426</v>
      </c>
      <c r="I60" s="16"/>
      <c r="J60" s="16">
        <f t="shared" si="13"/>
        <v>19815</v>
      </c>
      <c r="K60" s="16">
        <f t="shared" si="14"/>
        <v>1429</v>
      </c>
      <c r="L60" s="12">
        <f t="shared" si="15"/>
        <v>65694</v>
      </c>
      <c r="M60" s="13">
        <f t="shared" si="16"/>
        <v>29.811056682995101</v>
      </c>
      <c r="N60" s="316">
        <f t="shared" si="17"/>
        <v>30.162571924376657</v>
      </c>
      <c r="O60" s="13">
        <f t="shared" si="18"/>
        <v>-2.6999999999999886</v>
      </c>
      <c r="P60" s="13">
        <f t="shared" si="19"/>
        <v>106.79999999999927</v>
      </c>
      <c r="Q60" s="4"/>
      <c r="Z60" s="153">
        <f t="shared" si="20"/>
        <v>43509</v>
      </c>
    </row>
    <row r="61" spans="1:26" ht="18" customHeight="1" x14ac:dyDescent="0.25">
      <c r="B61" s="12">
        <f t="shared" si="12"/>
        <v>14</v>
      </c>
      <c r="C61" s="27">
        <f>IF(ISNUMBER(H61), H61-ORC!O59,"")</f>
        <v>159.99</v>
      </c>
      <c r="D61" s="14">
        <v>52.2</v>
      </c>
      <c r="E61" s="16">
        <v>1000</v>
      </c>
      <c r="F61" s="336">
        <v>985</v>
      </c>
      <c r="G61" s="14">
        <v>32.4</v>
      </c>
      <c r="H61" s="16">
        <v>430</v>
      </c>
      <c r="I61" s="16"/>
      <c r="J61" s="16">
        <f t="shared" si="13"/>
        <v>20245</v>
      </c>
      <c r="K61" s="16">
        <f t="shared" si="14"/>
        <v>1430</v>
      </c>
      <c r="L61" s="12">
        <f t="shared" si="15"/>
        <v>67124</v>
      </c>
      <c r="M61" s="13">
        <f t="shared" si="16"/>
        <v>30.069930069930066</v>
      </c>
      <c r="N61" s="316">
        <f t="shared" si="17"/>
        <v>30.160598295691553</v>
      </c>
      <c r="O61" s="13">
        <f t="shared" si="18"/>
        <v>1</v>
      </c>
      <c r="P61" s="13">
        <f t="shared" si="19"/>
        <v>107.79999999999927</v>
      </c>
      <c r="Q61" s="4"/>
      <c r="Z61" s="153">
        <f t="shared" si="20"/>
        <v>43510</v>
      </c>
    </row>
    <row r="62" spans="1:26" ht="18" customHeight="1" x14ac:dyDescent="0.25">
      <c r="A62" s="321"/>
      <c r="B62" s="12">
        <f t="shared" si="12"/>
        <v>15</v>
      </c>
      <c r="C62" s="27">
        <f>IF(ISNUMBER(H62), H62-ORC!O60,"")</f>
        <v>165.45299999999997</v>
      </c>
      <c r="D62" s="14">
        <v>52.2</v>
      </c>
      <c r="E62" s="16">
        <v>1000</v>
      </c>
      <c r="F62" s="420"/>
      <c r="G62" s="14">
        <v>32.700000000000003</v>
      </c>
      <c r="H62" s="398">
        <v>436</v>
      </c>
      <c r="I62" s="16"/>
      <c r="J62" s="16">
        <f t="shared" si="13"/>
        <v>20681</v>
      </c>
      <c r="K62" s="398">
        <f t="shared" si="14"/>
        <v>1436</v>
      </c>
      <c r="L62" s="12">
        <f t="shared" si="15"/>
        <v>68560</v>
      </c>
      <c r="M62" s="13">
        <f t="shared" si="16"/>
        <v>30.362116991643457</v>
      </c>
      <c r="N62" s="316">
        <f t="shared" si="17"/>
        <v>30.164819136522752</v>
      </c>
      <c r="O62" s="13">
        <f t="shared" si="18"/>
        <v>5.1999999999999886</v>
      </c>
      <c r="P62" s="13">
        <f t="shared" si="19"/>
        <v>113</v>
      </c>
      <c r="Q62" s="4"/>
      <c r="Z62" s="153">
        <f t="shared" si="20"/>
        <v>43511</v>
      </c>
    </row>
    <row r="63" spans="1:26" ht="18" customHeight="1" x14ac:dyDescent="0.25">
      <c r="B63" s="12">
        <f t="shared" si="12"/>
        <v>16</v>
      </c>
      <c r="C63" s="27">
        <f>IF(ISNUMBER(H63), H63-ORC!O61,"")</f>
        <v>174.98000000000002</v>
      </c>
      <c r="D63" s="14">
        <v>52.3</v>
      </c>
      <c r="E63" s="16">
        <v>1003</v>
      </c>
      <c r="F63" s="336"/>
      <c r="G63" s="14">
        <v>32.6</v>
      </c>
      <c r="H63" s="16">
        <v>434</v>
      </c>
      <c r="I63" s="16"/>
      <c r="J63" s="16">
        <f t="shared" si="13"/>
        <v>21115</v>
      </c>
      <c r="K63" s="16">
        <f t="shared" si="14"/>
        <v>1437</v>
      </c>
      <c r="L63" s="12">
        <f t="shared" si="15"/>
        <v>69997</v>
      </c>
      <c r="M63" s="13">
        <f t="shared" si="16"/>
        <v>30.201809324982605</v>
      </c>
      <c r="N63" s="316">
        <f t="shared" si="17"/>
        <v>30.165578524793919</v>
      </c>
      <c r="O63" s="13">
        <f t="shared" si="18"/>
        <v>2.9000000000000341</v>
      </c>
      <c r="P63" s="13">
        <f t="shared" si="19"/>
        <v>115.90000000000146</v>
      </c>
      <c r="Q63" s="4"/>
      <c r="Z63" s="153">
        <f t="shared" si="20"/>
        <v>43512</v>
      </c>
    </row>
    <row r="64" spans="1:26" ht="18" customHeight="1" x14ac:dyDescent="0.25">
      <c r="B64" s="12">
        <f t="shared" si="12"/>
        <v>17</v>
      </c>
      <c r="C64" s="27">
        <f>IF(ISNUMBER(H64), H64-ORC!O62,"")</f>
        <v>176.71799999999999</v>
      </c>
      <c r="D64" s="14">
        <v>52.7</v>
      </c>
      <c r="E64" s="16">
        <v>1020</v>
      </c>
      <c r="F64" s="337"/>
      <c r="G64" s="14">
        <v>32.5</v>
      </c>
      <c r="H64" s="16">
        <v>432</v>
      </c>
      <c r="I64" s="16"/>
      <c r="J64" s="16">
        <f t="shared" si="13"/>
        <v>21547</v>
      </c>
      <c r="K64" s="16">
        <f t="shared" si="14"/>
        <v>1452</v>
      </c>
      <c r="L64" s="12">
        <f t="shared" si="15"/>
        <v>71449</v>
      </c>
      <c r="M64" s="13">
        <f t="shared" si="16"/>
        <v>29.75206611570248</v>
      </c>
      <c r="N64" s="316">
        <f t="shared" si="17"/>
        <v>30.157175047936292</v>
      </c>
      <c r="O64" s="13">
        <f t="shared" si="18"/>
        <v>-3.5999999999999659</v>
      </c>
      <c r="P64" s="13">
        <f t="shared" si="19"/>
        <v>112.29999999999927</v>
      </c>
      <c r="Q64" s="4"/>
      <c r="Z64" s="153">
        <f t="shared" si="20"/>
        <v>43513</v>
      </c>
    </row>
    <row r="65" spans="1:33" ht="18" customHeight="1" x14ac:dyDescent="0.25">
      <c r="B65" s="12">
        <f t="shared" si="12"/>
        <v>18</v>
      </c>
      <c r="C65" s="27">
        <f>IF(ISNUMBER(H65), H65-ORC!O63,"")</f>
        <v>177.62899999999999</v>
      </c>
      <c r="D65" s="14">
        <v>53.1</v>
      </c>
      <c r="E65" s="16">
        <v>1034</v>
      </c>
      <c r="F65" s="336">
        <v>1069</v>
      </c>
      <c r="G65" s="14">
        <v>32.5</v>
      </c>
      <c r="H65" s="16">
        <v>432</v>
      </c>
      <c r="I65" s="16"/>
      <c r="J65" s="16">
        <f t="shared" si="13"/>
        <v>21979</v>
      </c>
      <c r="K65" s="16">
        <f t="shared" si="14"/>
        <v>1466</v>
      </c>
      <c r="L65" s="12">
        <f t="shared" si="15"/>
        <v>72915</v>
      </c>
      <c r="M65" s="13">
        <f t="shared" si="16"/>
        <v>29.46793997271487</v>
      </c>
      <c r="N65" s="316">
        <f t="shared" si="17"/>
        <v>30.143317561544265</v>
      </c>
      <c r="O65" s="13">
        <f t="shared" si="18"/>
        <v>-7.8000000000000114</v>
      </c>
      <c r="P65" s="13">
        <f t="shared" si="19"/>
        <v>104.5</v>
      </c>
      <c r="Q65" s="4"/>
      <c r="Z65" s="153">
        <f t="shared" si="20"/>
        <v>43514</v>
      </c>
    </row>
    <row r="66" spans="1:33" ht="18" customHeight="1" x14ac:dyDescent="0.25">
      <c r="B66" s="12">
        <f t="shared" si="12"/>
        <v>19</v>
      </c>
      <c r="C66" s="27">
        <f>IF(ISNUMBER(H66), H66-ORC!O64,"")</f>
        <v>174.17599999999999</v>
      </c>
      <c r="D66" s="14">
        <v>53.6</v>
      </c>
      <c r="E66" s="16">
        <v>1054</v>
      </c>
      <c r="F66" s="336"/>
      <c r="G66" s="14">
        <v>32.6</v>
      </c>
      <c r="H66" s="16">
        <v>434</v>
      </c>
      <c r="I66" s="16"/>
      <c r="J66" s="16">
        <f t="shared" si="13"/>
        <v>22413</v>
      </c>
      <c r="K66" s="16">
        <f t="shared" si="14"/>
        <v>1488</v>
      </c>
      <c r="L66" s="12">
        <f t="shared" si="15"/>
        <v>74403</v>
      </c>
      <c r="M66" s="13">
        <f t="shared" si="16"/>
        <v>29.166666666666668</v>
      </c>
      <c r="N66" s="316">
        <f t="shared" si="17"/>
        <v>30.12378533123664</v>
      </c>
      <c r="O66" s="13">
        <f t="shared" si="18"/>
        <v>-12.399999999999977</v>
      </c>
      <c r="P66" s="13">
        <f t="shared" si="19"/>
        <v>92.100000000002183</v>
      </c>
      <c r="Q66" s="4"/>
      <c r="Z66" s="153">
        <f t="shared" si="20"/>
        <v>43515</v>
      </c>
    </row>
    <row r="67" spans="1:33" ht="18" customHeight="1" x14ac:dyDescent="0.25">
      <c r="B67" s="12">
        <f t="shared" si="12"/>
        <v>20</v>
      </c>
      <c r="C67" s="27">
        <f>IF(ISNUMBER(H67), H67-ORC!O65,"")</f>
        <v>166.25700000000001</v>
      </c>
      <c r="D67" s="14">
        <v>53.8</v>
      </c>
      <c r="E67" s="16">
        <v>1062</v>
      </c>
      <c r="F67" s="421" t="s">
        <v>194</v>
      </c>
      <c r="G67" s="14">
        <v>33.299999999999997</v>
      </c>
      <c r="H67" s="16">
        <v>448</v>
      </c>
      <c r="I67" s="16"/>
      <c r="J67" s="16">
        <f t="shared" si="13"/>
        <v>22861</v>
      </c>
      <c r="K67" s="16">
        <f t="shared" si="14"/>
        <v>1510</v>
      </c>
      <c r="L67" s="12">
        <f t="shared" si="15"/>
        <v>75913</v>
      </c>
      <c r="M67" s="13">
        <f t="shared" si="16"/>
        <v>29.668874172185433</v>
      </c>
      <c r="N67" s="316">
        <f t="shared" si="17"/>
        <v>30.114736606378358</v>
      </c>
      <c r="O67" s="13">
        <f t="shared" si="18"/>
        <v>-5</v>
      </c>
      <c r="P67" s="13">
        <f t="shared" si="19"/>
        <v>87.100000000002183</v>
      </c>
      <c r="Q67" s="4"/>
      <c r="Z67" s="153">
        <f t="shared" si="20"/>
        <v>43516</v>
      </c>
    </row>
    <row r="68" spans="1:33" x14ac:dyDescent="0.25">
      <c r="B68" s="12">
        <f t="shared" si="12"/>
        <v>21</v>
      </c>
      <c r="C68" s="27">
        <f>IF(ISNUMBER(H68), H68-ORC!O66,"")</f>
        <v>166.654</v>
      </c>
      <c r="D68" s="14">
        <v>54.3</v>
      </c>
      <c r="E68" s="16">
        <v>1084</v>
      </c>
      <c r="F68" s="421" t="s">
        <v>195</v>
      </c>
      <c r="G68" s="14">
        <v>33.6</v>
      </c>
      <c r="H68" s="16">
        <v>453</v>
      </c>
      <c r="I68" s="16"/>
      <c r="J68" s="16">
        <f t="shared" si="13"/>
        <v>23314</v>
      </c>
      <c r="K68" s="16">
        <f t="shared" si="14"/>
        <v>1537</v>
      </c>
      <c r="L68" s="12">
        <f t="shared" si="15"/>
        <v>77450</v>
      </c>
      <c r="M68" s="13">
        <f t="shared" si="16"/>
        <v>29.472999349381912</v>
      </c>
      <c r="N68" s="316">
        <f t="shared" si="17"/>
        <v>30.102001291155585</v>
      </c>
      <c r="O68" s="13">
        <f t="shared" si="18"/>
        <v>-8.0999999999999659</v>
      </c>
      <c r="P68" s="13">
        <f t="shared" si="19"/>
        <v>79</v>
      </c>
      <c r="Q68" s="4"/>
      <c r="Z68" s="153">
        <f t="shared" si="20"/>
        <v>43517</v>
      </c>
    </row>
    <row r="69" spans="1:33" x14ac:dyDescent="0.25">
      <c r="A69" s="323"/>
      <c r="B69" s="12">
        <f t="shared" si="12"/>
        <v>22</v>
      </c>
      <c r="C69" s="27">
        <f>IF(ISNUMBER(H69), H69-ORC!O67,"")</f>
        <v>159.964</v>
      </c>
      <c r="D69" s="14">
        <v>54.7</v>
      </c>
      <c r="E69" s="16">
        <v>1101</v>
      </c>
      <c r="F69" s="421" t="s">
        <v>196</v>
      </c>
      <c r="G69" s="14">
        <v>33.799999999999997</v>
      </c>
      <c r="H69" s="16">
        <v>457</v>
      </c>
      <c r="I69" s="16"/>
      <c r="J69" s="16">
        <f t="shared" si="13"/>
        <v>23771</v>
      </c>
      <c r="K69" s="16">
        <f t="shared" si="14"/>
        <v>1558</v>
      </c>
      <c r="L69" s="12">
        <f t="shared" si="15"/>
        <v>79008</v>
      </c>
      <c r="M69" s="13">
        <f t="shared" si="16"/>
        <v>29.33247753530167</v>
      </c>
      <c r="N69" s="316">
        <f t="shared" si="17"/>
        <v>30.086826650465774</v>
      </c>
      <c r="O69" s="13">
        <f t="shared" si="18"/>
        <v>-10.399999999999977</v>
      </c>
      <c r="P69" s="13">
        <f t="shared" si="19"/>
        <v>68.600000000002183</v>
      </c>
      <c r="Q69" s="4"/>
      <c r="Z69" s="153">
        <f t="shared" si="20"/>
        <v>43518</v>
      </c>
    </row>
    <row r="70" spans="1:33" ht="25.15" customHeight="1" x14ac:dyDescent="0.25">
      <c r="A70" s="397" t="s">
        <v>192</v>
      </c>
      <c r="B70" s="12">
        <f t="shared" si="12"/>
        <v>23</v>
      </c>
      <c r="C70" s="27">
        <f>IF(ISNUMBER(H70), H70-ORC!O68,"")</f>
        <v>153.26400000000001</v>
      </c>
      <c r="D70" s="14">
        <v>55.1</v>
      </c>
      <c r="E70" s="16">
        <v>1155</v>
      </c>
      <c r="F70" s="421" t="s">
        <v>197</v>
      </c>
      <c r="G70" s="14">
        <v>35</v>
      </c>
      <c r="H70" s="16">
        <v>481</v>
      </c>
      <c r="I70" s="16"/>
      <c r="J70" s="16">
        <f t="shared" si="13"/>
        <v>24252</v>
      </c>
      <c r="K70" s="16">
        <f t="shared" si="14"/>
        <v>1636</v>
      </c>
      <c r="L70" s="12">
        <f t="shared" si="15"/>
        <v>80644</v>
      </c>
      <c r="M70" s="13">
        <f t="shared" si="16"/>
        <v>29.400977995110022</v>
      </c>
      <c r="N70" s="316">
        <f t="shared" si="17"/>
        <v>30.072913049947918</v>
      </c>
      <c r="O70" s="13">
        <f t="shared" si="18"/>
        <v>-9.7999999999999545</v>
      </c>
      <c r="P70" s="13">
        <f t="shared" si="19"/>
        <v>58.799999999999272</v>
      </c>
      <c r="Q70" s="4"/>
      <c r="Z70" s="153">
        <f t="shared" si="20"/>
        <v>43519</v>
      </c>
    </row>
    <row r="71" spans="1:33" ht="18" customHeight="1" x14ac:dyDescent="0.25">
      <c r="B71" s="12">
        <f t="shared" si="12"/>
        <v>24</v>
      </c>
      <c r="C71" s="27">
        <f>IF(ISNUMBER(H71), H71-ORC!O69,"")</f>
        <v>156.82799999999997</v>
      </c>
      <c r="D71" s="14">
        <v>55.4</v>
      </c>
      <c r="E71" s="16">
        <v>1169</v>
      </c>
      <c r="F71" s="421" t="s">
        <v>198</v>
      </c>
      <c r="G71" s="14">
        <v>35.6</v>
      </c>
      <c r="H71" s="16">
        <v>493</v>
      </c>
      <c r="I71" s="16"/>
      <c r="J71" s="16">
        <f t="shared" si="13"/>
        <v>24745</v>
      </c>
      <c r="K71" s="16">
        <f t="shared" si="14"/>
        <v>1662</v>
      </c>
      <c r="L71" s="12">
        <f t="shared" si="15"/>
        <v>82306</v>
      </c>
      <c r="M71" s="13">
        <f t="shared" si="16"/>
        <v>29.663056558363415</v>
      </c>
      <c r="N71" s="316">
        <f t="shared" si="17"/>
        <v>30.064636843000507</v>
      </c>
      <c r="O71" s="13">
        <f t="shared" si="18"/>
        <v>-5.5999999999999659</v>
      </c>
      <c r="P71" s="13">
        <f t="shared" si="19"/>
        <v>53.200000000000728</v>
      </c>
      <c r="Q71" s="4"/>
      <c r="Z71" s="153">
        <f t="shared" si="20"/>
        <v>43520</v>
      </c>
    </row>
    <row r="72" spans="1:33" ht="18" customHeight="1" x14ac:dyDescent="0.25">
      <c r="A72" s="321"/>
      <c r="B72" s="12">
        <f t="shared" si="12"/>
        <v>25</v>
      </c>
      <c r="C72" s="27">
        <f>IF(ISNUMBER(H72), H72-ORC!O70,"")</f>
        <v>161.19399999999996</v>
      </c>
      <c r="D72" s="14">
        <v>56</v>
      </c>
      <c r="E72" s="16">
        <v>1169</v>
      </c>
      <c r="F72" s="421" t="s">
        <v>199</v>
      </c>
      <c r="G72" s="14">
        <v>35.9</v>
      </c>
      <c r="H72" s="16">
        <v>499</v>
      </c>
      <c r="I72" s="16"/>
      <c r="J72" s="16">
        <f t="shared" si="13"/>
        <v>25244</v>
      </c>
      <c r="K72" s="16">
        <f t="shared" si="14"/>
        <v>1668</v>
      </c>
      <c r="L72" s="12">
        <f t="shared" si="15"/>
        <v>83974</v>
      </c>
      <c r="M72" s="13">
        <f t="shared" si="16"/>
        <v>29.916067146282977</v>
      </c>
      <c r="N72" s="316">
        <f t="shared" si="17"/>
        <v>30.06168575987806</v>
      </c>
      <c r="O72" s="13">
        <f t="shared" si="18"/>
        <v>-1.3999999999999773</v>
      </c>
      <c r="P72" s="13">
        <f t="shared" si="19"/>
        <v>51.799999999999272</v>
      </c>
      <c r="Q72" s="4"/>
      <c r="Z72" s="153">
        <f t="shared" si="20"/>
        <v>43521</v>
      </c>
    </row>
    <row r="73" spans="1:33" ht="18" customHeight="1" x14ac:dyDescent="0.25">
      <c r="B73" s="12">
        <f t="shared" si="12"/>
        <v>26</v>
      </c>
      <c r="C73" s="27">
        <f>IF(ISNUMBER(H73), H73-ORC!O71,"")</f>
        <v>170.23400000000004</v>
      </c>
      <c r="D73" s="14">
        <v>56.6</v>
      </c>
      <c r="E73" s="16">
        <v>1225</v>
      </c>
      <c r="F73" s="421" t="s">
        <v>200</v>
      </c>
      <c r="G73" s="14">
        <v>36</v>
      </c>
      <c r="H73" s="16">
        <v>501</v>
      </c>
      <c r="I73" s="16"/>
      <c r="J73" s="16">
        <f t="shared" si="13"/>
        <v>25745</v>
      </c>
      <c r="K73" s="16">
        <f t="shared" si="14"/>
        <v>1726</v>
      </c>
      <c r="L73" s="12">
        <f t="shared" si="15"/>
        <v>85700</v>
      </c>
      <c r="M73" s="13">
        <f t="shared" si="16"/>
        <v>29.026651216685977</v>
      </c>
      <c r="N73" s="316">
        <f t="shared" si="17"/>
        <v>30.040840140023338</v>
      </c>
      <c r="O73" s="13">
        <f t="shared" si="18"/>
        <v>-16.799999999999955</v>
      </c>
      <c r="P73" s="13">
        <f t="shared" si="19"/>
        <v>35</v>
      </c>
      <c r="Q73" s="4"/>
      <c r="Z73" s="153">
        <f t="shared" si="20"/>
        <v>43522</v>
      </c>
    </row>
    <row r="74" spans="1:33" ht="18" customHeight="1" x14ac:dyDescent="0.25">
      <c r="B74" s="12">
        <f t="shared" si="12"/>
        <v>27</v>
      </c>
      <c r="C74" s="27">
        <f>IF(ISNUMBER(H74), H74-ORC!O72,"")</f>
        <v>166.52499999999998</v>
      </c>
      <c r="D74" s="14">
        <v>57.3</v>
      </c>
      <c r="E74" s="16">
        <v>1261</v>
      </c>
      <c r="F74" s="421" t="s">
        <v>201</v>
      </c>
      <c r="G74" s="14">
        <v>36.700000000000003</v>
      </c>
      <c r="H74" s="16">
        <v>516</v>
      </c>
      <c r="I74" s="16"/>
      <c r="J74" s="16">
        <f t="shared" si="13"/>
        <v>26261</v>
      </c>
      <c r="K74" s="16">
        <f t="shared" si="14"/>
        <v>1777</v>
      </c>
      <c r="L74" s="12">
        <f t="shared" si="15"/>
        <v>87477</v>
      </c>
      <c r="M74" s="13">
        <f t="shared" si="16"/>
        <v>29.037703995498031</v>
      </c>
      <c r="N74" s="316">
        <f t="shared" si="17"/>
        <v>30.020462521577102</v>
      </c>
      <c r="O74" s="13">
        <f t="shared" si="18"/>
        <v>-17.100000000000023</v>
      </c>
      <c r="P74" s="13">
        <f t="shared" si="19"/>
        <v>17.900000000001455</v>
      </c>
      <c r="Q74" s="4"/>
      <c r="Z74" s="153">
        <f t="shared" si="20"/>
        <v>43523</v>
      </c>
    </row>
    <row r="75" spans="1:33" s="329" customFormat="1" ht="24.75" customHeight="1" thickBot="1" x14ac:dyDescent="0.3">
      <c r="A75" s="377"/>
      <c r="B75" s="12">
        <f t="shared" si="12"/>
        <v>28</v>
      </c>
      <c r="C75" s="27">
        <f>IF(ISNUMBER(H75), H75-ORC!O73,"")</f>
        <v>164.61599999999999</v>
      </c>
      <c r="D75" s="14">
        <v>57.6</v>
      </c>
      <c r="E75" s="16">
        <v>1276</v>
      </c>
      <c r="F75" s="421" t="s">
        <v>193</v>
      </c>
      <c r="G75" s="14">
        <v>37.5</v>
      </c>
      <c r="H75" s="16">
        <v>532</v>
      </c>
      <c r="I75" s="16"/>
      <c r="J75" s="16">
        <f t="shared" si="13"/>
        <v>26793</v>
      </c>
      <c r="K75" s="16">
        <f t="shared" si="14"/>
        <v>1808</v>
      </c>
      <c r="L75" s="12">
        <f t="shared" si="15"/>
        <v>89285</v>
      </c>
      <c r="M75" s="13">
        <f t="shared" si="16"/>
        <v>29.424778761061948</v>
      </c>
      <c r="N75" s="316">
        <f t="shared" si="17"/>
        <v>30.008400067200537</v>
      </c>
      <c r="O75" s="13">
        <f t="shared" si="18"/>
        <v>-10.399999999999977</v>
      </c>
      <c r="P75" s="13">
        <f t="shared" si="19"/>
        <v>7.5</v>
      </c>
      <c r="Q75" s="328"/>
      <c r="Z75" s="330">
        <f t="shared" si="20"/>
        <v>43524</v>
      </c>
    </row>
    <row r="76" spans="1:33" ht="18.75" thickTop="1" x14ac:dyDescent="0.25">
      <c r="B76" s="18" t="s">
        <v>36</v>
      </c>
      <c r="C76" s="19">
        <f t="shared" ref="C76:I76" si="21">MAX(C48:C75)</f>
        <v>217.93700000000001</v>
      </c>
      <c r="D76" s="20">
        <f t="shared" si="21"/>
        <v>57.6</v>
      </c>
      <c r="E76" s="19">
        <f t="shared" si="21"/>
        <v>1276</v>
      </c>
      <c r="F76" s="418">
        <f t="shared" si="21"/>
        <v>1069</v>
      </c>
      <c r="G76" s="20">
        <f t="shared" si="21"/>
        <v>37.5</v>
      </c>
      <c r="H76" s="19">
        <f t="shared" si="21"/>
        <v>532</v>
      </c>
      <c r="I76" s="19">
        <f t="shared" si="21"/>
        <v>0</v>
      </c>
      <c r="J76" s="19"/>
      <c r="K76" s="19">
        <f>MAX(K48:K75)</f>
        <v>1808</v>
      </c>
      <c r="L76" s="19"/>
      <c r="M76" s="21">
        <f>MAX(M48:M75)</f>
        <v>30.811554332874831</v>
      </c>
      <c r="N76" s="395"/>
      <c r="O76" s="21">
        <f>MAX(O48:O75)</f>
        <v>11.800000000000011</v>
      </c>
      <c r="P76" s="21"/>
      <c r="Q76" s="4"/>
    </row>
    <row r="77" spans="1:33" x14ac:dyDescent="0.25">
      <c r="B77" s="12" t="s">
        <v>37</v>
      </c>
      <c r="C77" s="16">
        <f t="shared" ref="C77:I77" si="22">MIN(C48:C75)</f>
        <v>153.26400000000001</v>
      </c>
      <c r="D77" s="14">
        <f t="shared" si="22"/>
        <v>52.2</v>
      </c>
      <c r="E77" s="16">
        <f t="shared" si="22"/>
        <v>998</v>
      </c>
      <c r="F77" s="337">
        <f t="shared" si="22"/>
        <v>978</v>
      </c>
      <c r="G77" s="14">
        <f t="shared" si="22"/>
        <v>32.200000000000003</v>
      </c>
      <c r="H77" s="16">
        <f t="shared" si="22"/>
        <v>426</v>
      </c>
      <c r="I77" s="16">
        <f t="shared" si="22"/>
        <v>0</v>
      </c>
      <c r="J77" s="16"/>
      <c r="K77" s="16">
        <f>MIN(K48:K75)</f>
        <v>1426</v>
      </c>
      <c r="L77" s="16"/>
      <c r="M77" s="13">
        <f>MIN(M48:M75)</f>
        <v>29.026651216685977</v>
      </c>
      <c r="N77" s="315"/>
      <c r="O77" s="13">
        <f>MIN(O48:O75)</f>
        <v>-17.100000000000023</v>
      </c>
      <c r="P77" s="13"/>
      <c r="Q77" s="4"/>
      <c r="V77" s="3"/>
      <c r="W77" s="7"/>
      <c r="X77" s="8"/>
      <c r="Y77" s="8"/>
      <c r="AA77" s="7"/>
      <c r="AB77" s="7"/>
      <c r="AC77" s="3"/>
      <c r="AD77" s="9"/>
      <c r="AE77" s="10"/>
      <c r="AF77" s="9"/>
      <c r="AG77" s="9"/>
    </row>
    <row r="78" spans="1:33" x14ac:dyDescent="0.25">
      <c r="B78" s="12" t="s">
        <v>35</v>
      </c>
      <c r="C78" s="16">
        <f t="shared" ref="C78:I78" si="23">AVERAGE(C48:C75)</f>
        <v>174.51978571428572</v>
      </c>
      <c r="D78" s="14">
        <f t="shared" si="23"/>
        <v>53.871428571428567</v>
      </c>
      <c r="E78" s="16">
        <f t="shared" si="23"/>
        <v>1064.5357142857142</v>
      </c>
      <c r="F78" s="337">
        <f t="shared" si="23"/>
        <v>1021</v>
      </c>
      <c r="G78" s="14">
        <f t="shared" si="23"/>
        <v>33.48571428571428</v>
      </c>
      <c r="H78" s="16">
        <f t="shared" si="23"/>
        <v>451.5</v>
      </c>
      <c r="I78" s="16" t="e">
        <f t="shared" si="23"/>
        <v>#DIV/0!</v>
      </c>
      <c r="J78" s="16"/>
      <c r="K78" s="16">
        <f>AVERAGE(K48:K75)</f>
        <v>1516.0357142857142</v>
      </c>
      <c r="L78" s="16"/>
      <c r="M78" s="13">
        <f>AVERAGE(M48:M75)</f>
        <v>29.801749297119812</v>
      </c>
      <c r="N78" s="315"/>
      <c r="O78" s="13">
        <f>AVERAGE(O48:O75)</f>
        <v>-3.3107142857142731</v>
      </c>
      <c r="P78" s="13"/>
      <c r="Q78" s="4"/>
      <c r="V78" s="3"/>
      <c r="W78" s="7"/>
      <c r="X78" s="8"/>
      <c r="Y78" s="8"/>
      <c r="AA78" s="7"/>
      <c r="AB78" s="7"/>
      <c r="AC78" s="3"/>
      <c r="AD78" s="9"/>
      <c r="AE78" s="10"/>
      <c r="AF78" s="9"/>
      <c r="AG78" s="9"/>
    </row>
    <row r="79" spans="1:33" x14ac:dyDescent="0.25">
      <c r="B79" s="15" t="s">
        <v>38</v>
      </c>
      <c r="C79" s="6"/>
      <c r="D79" s="6"/>
      <c r="E79" s="53"/>
      <c r="F79" s="419"/>
      <c r="G79" s="6"/>
      <c r="H79" s="53"/>
      <c r="I79" s="6"/>
      <c r="J79" s="6"/>
      <c r="K79" s="6"/>
      <c r="L79" s="6"/>
      <c r="M79" s="6"/>
      <c r="N79" s="394"/>
      <c r="O79" s="6"/>
      <c r="P79" s="6"/>
      <c r="V79" s="3"/>
      <c r="W79" s="7"/>
      <c r="X79" s="8"/>
      <c r="Y79" s="8"/>
      <c r="AA79" s="7"/>
      <c r="AB79" s="7"/>
      <c r="AC79" s="3"/>
      <c r="AD79" s="9"/>
      <c r="AE79" s="10"/>
      <c r="AF79" s="9"/>
      <c r="AG79" s="9"/>
    </row>
    <row r="80" spans="1:33" x14ac:dyDescent="0.25">
      <c r="B80" s="5" t="s">
        <v>39</v>
      </c>
    </row>
    <row r="82" spans="1:26" x14ac:dyDescent="0.25">
      <c r="B82" s="1" t="s">
        <v>0</v>
      </c>
      <c r="C82" s="1"/>
      <c r="D82" s="1"/>
      <c r="E82" s="154"/>
      <c r="F82" s="409"/>
      <c r="G82" s="1"/>
      <c r="H82" s="154"/>
      <c r="I82" s="1"/>
      <c r="J82" s="1"/>
      <c r="K82" s="1"/>
      <c r="L82" s="1"/>
      <c r="M82" s="1"/>
      <c r="N82" s="389"/>
      <c r="O82" s="1"/>
      <c r="P82" s="1"/>
    </row>
    <row r="83" spans="1:26" x14ac:dyDescent="0.25">
      <c r="B83" s="3"/>
    </row>
    <row r="84" spans="1:26" x14ac:dyDescent="0.25">
      <c r="B84" s="11" t="s">
        <v>24</v>
      </c>
      <c r="C84" s="11"/>
      <c r="D84" s="434" t="s">
        <v>4</v>
      </c>
      <c r="E84" s="435"/>
      <c r="F84" s="436"/>
      <c r="G84" s="434" t="s">
        <v>5</v>
      </c>
      <c r="H84" s="435"/>
      <c r="I84" s="435"/>
      <c r="J84" s="436"/>
      <c r="K84" s="434" t="s">
        <v>6</v>
      </c>
      <c r="L84" s="436"/>
      <c r="M84" s="434" t="s">
        <v>7</v>
      </c>
      <c r="N84" s="436"/>
      <c r="O84" s="434" t="s">
        <v>8</v>
      </c>
      <c r="P84" s="436"/>
      <c r="Q84" s="4"/>
    </row>
    <row r="85" spans="1:26" x14ac:dyDescent="0.25">
      <c r="B85" s="118"/>
      <c r="C85" s="118" t="s">
        <v>3</v>
      </c>
      <c r="D85" s="121"/>
      <c r="E85" s="155" t="s">
        <v>78</v>
      </c>
      <c r="F85" s="411" t="s">
        <v>77</v>
      </c>
      <c r="G85" s="119"/>
      <c r="H85" s="155" t="s">
        <v>78</v>
      </c>
      <c r="I85" s="120" t="s">
        <v>77</v>
      </c>
      <c r="J85" s="11" t="s">
        <v>16</v>
      </c>
      <c r="K85" s="11"/>
      <c r="L85" s="11" t="s">
        <v>16</v>
      </c>
      <c r="M85" s="119"/>
      <c r="N85" s="390"/>
      <c r="O85" s="119"/>
      <c r="P85" s="119"/>
      <c r="Q85" s="4"/>
    </row>
    <row r="86" spans="1:26" x14ac:dyDescent="0.25">
      <c r="B86" s="22">
        <f>B5</f>
        <v>2019</v>
      </c>
      <c r="C86" s="22" t="s">
        <v>17</v>
      </c>
      <c r="D86" s="22" t="s">
        <v>14</v>
      </c>
      <c r="E86" s="63" t="s">
        <v>17</v>
      </c>
      <c r="F86" s="412" t="s">
        <v>17</v>
      </c>
      <c r="G86" s="22" t="s">
        <v>14</v>
      </c>
      <c r="H86" s="63" t="s">
        <v>17</v>
      </c>
      <c r="I86" s="22" t="s">
        <v>17</v>
      </c>
      <c r="J86" s="22" t="s">
        <v>17</v>
      </c>
      <c r="K86" s="22" t="s">
        <v>17</v>
      </c>
      <c r="L86" s="22" t="s">
        <v>17</v>
      </c>
      <c r="M86" s="22" t="s">
        <v>15</v>
      </c>
      <c r="N86" s="391" t="s">
        <v>16</v>
      </c>
      <c r="O86" s="22" t="s">
        <v>15</v>
      </c>
      <c r="P86" s="22" t="s">
        <v>16</v>
      </c>
      <c r="Q86" s="4"/>
    </row>
    <row r="87" spans="1:26" x14ac:dyDescent="0.25">
      <c r="B87" s="12">
        <v>1</v>
      </c>
      <c r="C87" s="27">
        <f>IF(ISNUMBER(H87), H87-ORC!O84,"")</f>
        <v>160.92200000000003</v>
      </c>
      <c r="D87" s="164">
        <v>58.3</v>
      </c>
      <c r="E87" s="314">
        <v>1312</v>
      </c>
      <c r="F87" s="401" t="s">
        <v>202</v>
      </c>
      <c r="G87" s="164">
        <v>38.299999999999997</v>
      </c>
      <c r="H87" s="314">
        <v>549</v>
      </c>
      <c r="I87" s="16"/>
      <c r="J87" s="16">
        <f>J75+H87</f>
        <v>27342</v>
      </c>
      <c r="K87" s="16">
        <f>E87+H87</f>
        <v>1861</v>
      </c>
      <c r="L87" s="16">
        <f>L75+K87</f>
        <v>91146</v>
      </c>
      <c r="M87" s="13">
        <f>IF(AND(ISNUMBER(H87),ISNUMBER(K87)), H87/K87*100,"")</f>
        <v>29.500268672756579</v>
      </c>
      <c r="N87" s="316">
        <f>J87/L87*100</f>
        <v>29.998025146468304</v>
      </c>
      <c r="O87" s="13">
        <f>-(K87*0.3)+H87</f>
        <v>-9.2999999999999545</v>
      </c>
      <c r="P87" s="13">
        <f>-(L87*0.3)+J87</f>
        <v>-1.7999999999992724</v>
      </c>
      <c r="Q87" s="4"/>
      <c r="Z87" s="153">
        <v>43525</v>
      </c>
    </row>
    <row r="88" spans="1:26" ht="21.6" customHeight="1" x14ac:dyDescent="0.25">
      <c r="A88" s="382" t="s">
        <v>188</v>
      </c>
      <c r="B88" s="12">
        <f t="shared" ref="B88:B117" si="24">SUM(B87+1)</f>
        <v>2</v>
      </c>
      <c r="C88" s="27">
        <f>IF(ISNUMBER(H88), H88-ORC!O85,"")</f>
        <v>152</v>
      </c>
      <c r="D88" s="164">
        <v>59</v>
      </c>
      <c r="E88" s="314">
        <v>1324</v>
      </c>
      <c r="F88" s="380" t="s">
        <v>207</v>
      </c>
      <c r="G88" s="164">
        <v>39.799999999999997</v>
      </c>
      <c r="H88" s="314">
        <v>560</v>
      </c>
      <c r="I88" s="16"/>
      <c r="J88" s="16">
        <f t="shared" ref="J88:J117" si="25">J87+H88</f>
        <v>27902</v>
      </c>
      <c r="K88" s="16">
        <f t="shared" ref="K88:K117" si="26">E88+H88</f>
        <v>1884</v>
      </c>
      <c r="L88" s="12">
        <f t="shared" ref="L88:L117" si="27">L87+K88</f>
        <v>93030</v>
      </c>
      <c r="M88" s="13">
        <f t="shared" ref="M88:M117" si="28">IF(AND(ISNUMBER(H88),ISNUMBER(K88)), H88/K88*100,"")</f>
        <v>29.723991507430998</v>
      </c>
      <c r="N88" s="316">
        <f t="shared" ref="N88:N117" si="29">J88/L88*100</f>
        <v>29.99247554552295</v>
      </c>
      <c r="O88" s="13">
        <f t="shared" ref="O88:O117" si="30">-(K88*0.3)+H88</f>
        <v>-5.1999999999999318</v>
      </c>
      <c r="P88" s="13">
        <f t="shared" ref="P88:P117" si="31">-(L88*0.3)+J88</f>
        <v>-7</v>
      </c>
      <c r="Q88" s="4"/>
      <c r="Z88" s="153">
        <v>43526</v>
      </c>
    </row>
    <row r="89" spans="1:26" x14ac:dyDescent="0.25">
      <c r="B89" s="12">
        <f t="shared" si="24"/>
        <v>3</v>
      </c>
      <c r="C89" s="27">
        <f>IF(ISNUMBER(H89), H89-ORC!O86,"")</f>
        <v>152.80000000000001</v>
      </c>
      <c r="D89" s="164">
        <v>59.3</v>
      </c>
      <c r="E89" s="314">
        <v>1340</v>
      </c>
      <c r="F89" s="380" t="s">
        <v>208</v>
      </c>
      <c r="G89" s="164">
        <v>39.200000000000003</v>
      </c>
      <c r="H89" s="314">
        <v>568</v>
      </c>
      <c r="I89" s="16"/>
      <c r="J89" s="16">
        <f t="shared" si="25"/>
        <v>28470</v>
      </c>
      <c r="K89" s="16">
        <f t="shared" si="26"/>
        <v>1908</v>
      </c>
      <c r="L89" s="12">
        <f t="shared" si="27"/>
        <v>94938</v>
      </c>
      <c r="M89" s="13">
        <f t="shared" si="28"/>
        <v>29.769392033542978</v>
      </c>
      <c r="N89" s="316">
        <f t="shared" si="29"/>
        <v>29.987992163306583</v>
      </c>
      <c r="O89" s="13">
        <f t="shared" si="30"/>
        <v>-4.3999999999999773</v>
      </c>
      <c r="P89" s="13">
        <f t="shared" si="31"/>
        <v>-11.399999999997817</v>
      </c>
      <c r="Q89" s="4"/>
      <c r="Z89" s="153">
        <v>43527</v>
      </c>
    </row>
    <row r="90" spans="1:26" x14ac:dyDescent="0.25">
      <c r="A90" s="307"/>
      <c r="B90" s="12">
        <f t="shared" si="24"/>
        <v>4</v>
      </c>
      <c r="C90" s="27">
        <f>IF(ISNUMBER(H90), H90-ORC!O87,"")</f>
        <v>149.05899999999997</v>
      </c>
      <c r="D90" s="164">
        <v>59.8</v>
      </c>
      <c r="E90" s="314">
        <v>1370</v>
      </c>
      <c r="F90" s="380" t="s">
        <v>209</v>
      </c>
      <c r="G90" s="164">
        <v>39.5</v>
      </c>
      <c r="H90" s="314">
        <v>574</v>
      </c>
      <c r="I90" s="16"/>
      <c r="J90" s="16">
        <f t="shared" si="25"/>
        <v>29044</v>
      </c>
      <c r="K90" s="16">
        <f t="shared" si="26"/>
        <v>1944</v>
      </c>
      <c r="L90" s="12">
        <f t="shared" si="27"/>
        <v>96882</v>
      </c>
      <c r="M90" s="13">
        <f t="shared" si="28"/>
        <v>29.526748971193417</v>
      </c>
      <c r="N90" s="316">
        <f t="shared" si="29"/>
        <v>29.97873702029273</v>
      </c>
      <c r="O90" s="13">
        <f t="shared" si="30"/>
        <v>-9.1999999999999318</v>
      </c>
      <c r="P90" s="13">
        <f t="shared" si="31"/>
        <v>-20.599999999998545</v>
      </c>
      <c r="Q90" s="4"/>
      <c r="Z90" s="153">
        <v>43528</v>
      </c>
    </row>
    <row r="91" spans="1:26" x14ac:dyDescent="0.25">
      <c r="B91" s="12">
        <f t="shared" si="24"/>
        <v>5</v>
      </c>
      <c r="C91" s="27">
        <f>IF(ISNUMBER(H91), H91-ORC!O88,"")</f>
        <v>147.41200000000003</v>
      </c>
      <c r="D91" s="164">
        <v>60.1</v>
      </c>
      <c r="E91" s="314">
        <v>1390</v>
      </c>
      <c r="F91" s="380" t="s">
        <v>210</v>
      </c>
      <c r="G91" s="164">
        <v>39.799999999999997</v>
      </c>
      <c r="H91" s="314">
        <v>581</v>
      </c>
      <c r="I91" s="16"/>
      <c r="J91" s="16">
        <f t="shared" si="25"/>
        <v>29625</v>
      </c>
      <c r="K91" s="16">
        <f t="shared" si="26"/>
        <v>1971</v>
      </c>
      <c r="L91" s="12">
        <f t="shared" si="27"/>
        <v>98853</v>
      </c>
      <c r="M91" s="13">
        <f t="shared" si="28"/>
        <v>29.477422628107558</v>
      </c>
      <c r="N91" s="316">
        <f t="shared" si="29"/>
        <v>29.968741464598953</v>
      </c>
      <c r="O91" s="13">
        <f t="shared" si="30"/>
        <v>-10.299999999999955</v>
      </c>
      <c r="P91" s="13">
        <f t="shared" si="31"/>
        <v>-30.899999999997817</v>
      </c>
      <c r="Q91" s="4"/>
      <c r="Z91" s="153">
        <v>43529</v>
      </c>
    </row>
    <row r="92" spans="1:26" ht="23.25" x14ac:dyDescent="0.25">
      <c r="A92" s="399" t="s">
        <v>203</v>
      </c>
      <c r="B92" s="12">
        <f t="shared" si="24"/>
        <v>6</v>
      </c>
      <c r="C92" s="27">
        <f>IF(ISNUMBER(H92), H92-ORC!O89,"")</f>
        <v>145.51999999999998</v>
      </c>
      <c r="D92" s="164">
        <v>60.5</v>
      </c>
      <c r="E92" s="314">
        <v>1390</v>
      </c>
      <c r="F92" s="380" t="s">
        <v>205</v>
      </c>
      <c r="G92" s="164">
        <v>40</v>
      </c>
      <c r="H92" s="314">
        <v>585</v>
      </c>
      <c r="I92" s="16"/>
      <c r="J92" s="16">
        <f t="shared" si="25"/>
        <v>30210</v>
      </c>
      <c r="K92" s="16">
        <f t="shared" si="26"/>
        <v>1975</v>
      </c>
      <c r="L92" s="12">
        <f t="shared" si="27"/>
        <v>100828</v>
      </c>
      <c r="M92" s="13">
        <f t="shared" si="28"/>
        <v>29.620253164556964</v>
      </c>
      <c r="N92" s="316">
        <f t="shared" si="29"/>
        <v>29.961915340976713</v>
      </c>
      <c r="O92" s="13">
        <f t="shared" si="30"/>
        <v>-7.5</v>
      </c>
      <c r="P92" s="13">
        <f t="shared" si="31"/>
        <v>-38.399999999997817</v>
      </c>
      <c r="Q92" s="4"/>
      <c r="Z92" s="153">
        <v>43530</v>
      </c>
    </row>
    <row r="93" spans="1:26" x14ac:dyDescent="0.25">
      <c r="A93" s="321"/>
      <c r="B93" s="12">
        <f t="shared" si="24"/>
        <v>7</v>
      </c>
      <c r="C93" s="27">
        <f>IF(ISNUMBER(H93), H93-ORC!O90,"")</f>
        <v>132.35000000000002</v>
      </c>
      <c r="D93" s="164">
        <v>60.8</v>
      </c>
      <c r="E93" s="314">
        <v>1405</v>
      </c>
      <c r="F93" s="380" t="s">
        <v>206</v>
      </c>
      <c r="G93" s="164">
        <v>40.4</v>
      </c>
      <c r="H93" s="314">
        <v>594</v>
      </c>
      <c r="I93" s="16"/>
      <c r="J93" s="16">
        <f t="shared" si="25"/>
        <v>30804</v>
      </c>
      <c r="K93" s="16">
        <f t="shared" si="26"/>
        <v>1999</v>
      </c>
      <c r="L93" s="12">
        <f t="shared" si="27"/>
        <v>102827</v>
      </c>
      <c r="M93" s="13">
        <f t="shared" si="28"/>
        <v>29.71485742871436</v>
      </c>
      <c r="N93" s="316">
        <f t="shared" si="29"/>
        <v>29.957112431559807</v>
      </c>
      <c r="O93" s="13">
        <f t="shared" si="30"/>
        <v>-5.6999999999999318</v>
      </c>
      <c r="P93" s="13">
        <f t="shared" si="31"/>
        <v>-44.099999999998545</v>
      </c>
      <c r="Q93" s="4"/>
      <c r="Z93" s="153">
        <v>43531</v>
      </c>
    </row>
    <row r="94" spans="1:26" x14ac:dyDescent="0.25">
      <c r="B94" s="12">
        <f t="shared" si="24"/>
        <v>8</v>
      </c>
      <c r="C94" s="27">
        <f>IF(ISNUMBER(H94), H94-ORC!O91,"")</f>
        <v>123.90800000000002</v>
      </c>
      <c r="D94" s="164">
        <v>61.1</v>
      </c>
      <c r="E94" s="314">
        <v>1425</v>
      </c>
      <c r="F94" s="380" t="s">
        <v>211</v>
      </c>
      <c r="G94" s="164">
        <v>40.799999999999997</v>
      </c>
      <c r="H94" s="314">
        <v>602</v>
      </c>
      <c r="I94" s="16"/>
      <c r="J94" s="16">
        <f t="shared" si="25"/>
        <v>31406</v>
      </c>
      <c r="K94" s="16">
        <f t="shared" si="26"/>
        <v>2027</v>
      </c>
      <c r="L94" s="12">
        <f t="shared" si="27"/>
        <v>104854</v>
      </c>
      <c r="M94" s="13">
        <f t="shared" si="28"/>
        <v>29.699062654168724</v>
      </c>
      <c r="N94" s="316">
        <f t="shared" si="29"/>
        <v>29.952123905621146</v>
      </c>
      <c r="O94" s="13">
        <f t="shared" si="30"/>
        <v>-6.1000000000000227</v>
      </c>
      <c r="P94" s="13">
        <f t="shared" si="31"/>
        <v>-50.19999999999709</v>
      </c>
      <c r="Q94" s="4"/>
      <c r="Z94" s="153">
        <v>43532</v>
      </c>
    </row>
    <row r="95" spans="1:26" x14ac:dyDescent="0.25">
      <c r="B95" s="12">
        <f t="shared" si="24"/>
        <v>9</v>
      </c>
      <c r="C95" s="27">
        <f>IF(ISNUMBER(H95), H95-ORC!O92,"")</f>
        <v>105.31899999999996</v>
      </c>
      <c r="D95" s="164">
        <v>61.2</v>
      </c>
      <c r="E95" s="314">
        <v>1430</v>
      </c>
      <c r="F95" s="380" t="s">
        <v>212</v>
      </c>
      <c r="G95" s="164">
        <v>41.1</v>
      </c>
      <c r="H95" s="314">
        <v>609</v>
      </c>
      <c r="I95" s="16"/>
      <c r="J95" s="16">
        <f t="shared" si="25"/>
        <v>32015</v>
      </c>
      <c r="K95" s="16">
        <f t="shared" si="26"/>
        <v>2039</v>
      </c>
      <c r="L95" s="12">
        <f t="shared" si="27"/>
        <v>106893</v>
      </c>
      <c r="M95" s="13">
        <f t="shared" si="28"/>
        <v>29.867582148111822</v>
      </c>
      <c r="N95" s="316">
        <f t="shared" si="29"/>
        <v>29.950511258922475</v>
      </c>
      <c r="O95" s="13">
        <f t="shared" si="30"/>
        <v>-2.6999999999999318</v>
      </c>
      <c r="P95" s="13">
        <f t="shared" si="31"/>
        <v>-52.899999999997817</v>
      </c>
      <c r="Q95" s="4"/>
      <c r="Z95" s="153">
        <v>43533</v>
      </c>
    </row>
    <row r="96" spans="1:26" x14ac:dyDescent="0.25">
      <c r="A96" s="321"/>
      <c r="B96" s="12">
        <f t="shared" si="24"/>
        <v>10</v>
      </c>
      <c r="C96" s="27">
        <f>IF(ISNUMBER(H96), H96-ORC!O93,"")</f>
        <v>93.951000000000022</v>
      </c>
      <c r="D96" s="164">
        <v>61.4</v>
      </c>
      <c r="E96" s="314">
        <v>1445</v>
      </c>
      <c r="F96" s="401" t="s">
        <v>213</v>
      </c>
      <c r="G96" s="164">
        <v>41.3</v>
      </c>
      <c r="H96" s="314">
        <v>613</v>
      </c>
      <c r="I96" s="16"/>
      <c r="J96" s="16">
        <f t="shared" si="25"/>
        <v>32628</v>
      </c>
      <c r="K96" s="16">
        <f t="shared" si="26"/>
        <v>2058</v>
      </c>
      <c r="L96" s="12">
        <f t="shared" si="27"/>
        <v>108951</v>
      </c>
      <c r="M96" s="13">
        <f t="shared" si="28"/>
        <v>29.78620019436346</v>
      </c>
      <c r="N96" s="316">
        <f t="shared" si="29"/>
        <v>29.947407550183108</v>
      </c>
      <c r="O96" s="13">
        <f t="shared" si="30"/>
        <v>-4.3999999999999773</v>
      </c>
      <c r="P96" s="13">
        <f t="shared" si="31"/>
        <v>-57.299999999999272</v>
      </c>
      <c r="Q96" s="4"/>
      <c r="Z96" s="153">
        <v>43534</v>
      </c>
    </row>
    <row r="97" spans="1:26" x14ac:dyDescent="0.25">
      <c r="B97" s="12">
        <f t="shared" si="24"/>
        <v>11</v>
      </c>
      <c r="C97" s="27">
        <f>IF(ISNUMBER(H97), H97-ORC!O94,"")</f>
        <v>92.65300000000002</v>
      </c>
      <c r="D97" s="164">
        <v>61.4</v>
      </c>
      <c r="E97" s="314">
        <v>1445</v>
      </c>
      <c r="F97" s="380" t="s">
        <v>185</v>
      </c>
      <c r="G97" s="164">
        <v>41.7</v>
      </c>
      <c r="H97" s="314">
        <v>622</v>
      </c>
      <c r="I97" s="16"/>
      <c r="J97" s="16">
        <f t="shared" si="25"/>
        <v>33250</v>
      </c>
      <c r="K97" s="16">
        <f t="shared" si="26"/>
        <v>2067</v>
      </c>
      <c r="L97" s="12">
        <f t="shared" si="27"/>
        <v>111018</v>
      </c>
      <c r="M97" s="13">
        <f t="shared" si="28"/>
        <v>30.091920657958394</v>
      </c>
      <c r="N97" s="316">
        <f t="shared" si="29"/>
        <v>29.950098182276747</v>
      </c>
      <c r="O97" s="13">
        <f t="shared" si="30"/>
        <v>1.8999999999999773</v>
      </c>
      <c r="P97" s="13">
        <f t="shared" si="31"/>
        <v>-55.400000000001455</v>
      </c>
      <c r="Q97" s="4"/>
      <c r="Z97" s="153">
        <v>43535</v>
      </c>
    </row>
    <row r="98" spans="1:26" x14ac:dyDescent="0.25">
      <c r="B98" s="12">
        <f t="shared" si="24"/>
        <v>12</v>
      </c>
      <c r="C98" s="27">
        <f>IF(ISNUMBER(H98), H98-ORC!O95,"")</f>
        <v>98.65300000000002</v>
      </c>
      <c r="D98" s="164">
        <v>61.4</v>
      </c>
      <c r="E98" s="314">
        <v>1445</v>
      </c>
      <c r="F98" s="380" t="s">
        <v>214</v>
      </c>
      <c r="G98" s="164">
        <v>42</v>
      </c>
      <c r="H98" s="314">
        <v>629</v>
      </c>
      <c r="I98" s="16"/>
      <c r="J98" s="16">
        <f t="shared" si="25"/>
        <v>33879</v>
      </c>
      <c r="K98" s="16">
        <f t="shared" si="26"/>
        <v>2074</v>
      </c>
      <c r="L98" s="12">
        <f t="shared" si="27"/>
        <v>113092</v>
      </c>
      <c r="M98" s="13">
        <f t="shared" si="28"/>
        <v>30.327868852459016</v>
      </c>
      <c r="N98" s="316">
        <f t="shared" si="29"/>
        <v>29.957026138011528</v>
      </c>
      <c r="O98" s="13">
        <f t="shared" si="30"/>
        <v>6.8000000000000682</v>
      </c>
      <c r="P98" s="13">
        <f t="shared" si="31"/>
        <v>-48.599999999998545</v>
      </c>
      <c r="Q98" s="4"/>
      <c r="Z98" s="153">
        <v>43536</v>
      </c>
    </row>
    <row r="99" spans="1:26" x14ac:dyDescent="0.25">
      <c r="B99" s="12">
        <f t="shared" si="24"/>
        <v>13</v>
      </c>
      <c r="C99" s="27">
        <f>IF(ISNUMBER(H99), H99-ORC!O96,"")</f>
        <v>98.65300000000002</v>
      </c>
      <c r="D99" s="164">
        <v>61.4</v>
      </c>
      <c r="E99" s="314">
        <v>1445</v>
      </c>
      <c r="F99" s="380" t="s">
        <v>215</v>
      </c>
      <c r="G99" s="164">
        <v>42</v>
      </c>
      <c r="H99" s="314">
        <v>629</v>
      </c>
      <c r="I99" s="16"/>
      <c r="J99" s="16">
        <f t="shared" si="25"/>
        <v>34508</v>
      </c>
      <c r="K99" s="16">
        <f t="shared" si="26"/>
        <v>2074</v>
      </c>
      <c r="L99" s="12">
        <f t="shared" si="27"/>
        <v>115166</v>
      </c>
      <c r="M99" s="13">
        <f t="shared" si="28"/>
        <v>30.327868852459016</v>
      </c>
      <c r="N99" s="316">
        <f t="shared" si="29"/>
        <v>29.963704565583594</v>
      </c>
      <c r="O99" s="13">
        <f t="shared" si="30"/>
        <v>6.8000000000000682</v>
      </c>
      <c r="P99" s="13">
        <f t="shared" si="31"/>
        <v>-41.799999999995634</v>
      </c>
      <c r="Q99" s="4"/>
      <c r="Z99" s="153">
        <v>43537</v>
      </c>
    </row>
    <row r="100" spans="1:26" x14ac:dyDescent="0.25">
      <c r="B100" s="12">
        <f t="shared" si="24"/>
        <v>14</v>
      </c>
      <c r="C100" s="27">
        <f>IF(ISNUMBER(H100), H100-ORC!O97,"")</f>
        <v>98.344000000000051</v>
      </c>
      <c r="D100" s="164">
        <v>61.4</v>
      </c>
      <c r="E100" s="314">
        <v>1445</v>
      </c>
      <c r="F100" s="380" t="s">
        <v>216</v>
      </c>
      <c r="G100" s="164">
        <v>41.8</v>
      </c>
      <c r="H100" s="314">
        <v>624</v>
      </c>
      <c r="I100" s="16"/>
      <c r="J100" s="16">
        <f t="shared" si="25"/>
        <v>35132</v>
      </c>
      <c r="K100" s="16">
        <f t="shared" si="26"/>
        <v>2069</v>
      </c>
      <c r="L100" s="12">
        <f t="shared" si="27"/>
        <v>117235</v>
      </c>
      <c r="M100" s="13">
        <f t="shared" si="28"/>
        <v>30.159497341710974</v>
      </c>
      <c r="N100" s="316">
        <f t="shared" si="29"/>
        <v>29.967159977822323</v>
      </c>
      <c r="O100" s="13">
        <f t="shared" si="30"/>
        <v>3.3000000000000682</v>
      </c>
      <c r="P100" s="13">
        <f t="shared" si="31"/>
        <v>-38.5</v>
      </c>
      <c r="Q100" s="4"/>
      <c r="Z100" s="153">
        <v>43538</v>
      </c>
    </row>
    <row r="101" spans="1:26" x14ac:dyDescent="0.25">
      <c r="B101" s="12">
        <f t="shared" si="24"/>
        <v>15</v>
      </c>
      <c r="C101" s="27">
        <f>IF(ISNUMBER(H101), H101-ORC!O98,"")</f>
        <v>104.02499999999998</v>
      </c>
      <c r="D101" s="164">
        <v>61.3</v>
      </c>
      <c r="E101" s="314">
        <v>1410</v>
      </c>
      <c r="F101" s="380">
        <v>1345</v>
      </c>
      <c r="G101" s="164">
        <v>41.9</v>
      </c>
      <c r="H101" s="314">
        <v>626</v>
      </c>
      <c r="I101" s="16"/>
      <c r="J101" s="16">
        <f t="shared" si="25"/>
        <v>35758</v>
      </c>
      <c r="K101" s="16">
        <f t="shared" si="26"/>
        <v>2036</v>
      </c>
      <c r="L101" s="12">
        <f t="shared" si="27"/>
        <v>119271</v>
      </c>
      <c r="M101" s="13">
        <f t="shared" si="28"/>
        <v>30.746561886051083</v>
      </c>
      <c r="N101" s="316">
        <f t="shared" si="29"/>
        <v>29.98046465611926</v>
      </c>
      <c r="O101" s="13">
        <f t="shared" si="30"/>
        <v>15.200000000000045</v>
      </c>
      <c r="P101" s="13">
        <f t="shared" si="31"/>
        <v>-23.299999999995634</v>
      </c>
      <c r="Q101" s="4"/>
      <c r="Z101" s="153">
        <v>43539</v>
      </c>
    </row>
    <row r="102" spans="1:26" ht="23.25" x14ac:dyDescent="0.25">
      <c r="A102" s="404" t="s">
        <v>219</v>
      </c>
      <c r="B102" s="12">
        <f t="shared" si="24"/>
        <v>16</v>
      </c>
      <c r="C102" s="27">
        <f>IF(ISNUMBER(H102), H102-ORC!O99,"")</f>
        <v>119.02499999999998</v>
      </c>
      <c r="D102" s="164">
        <v>61.5</v>
      </c>
      <c r="E102" s="314">
        <v>1385</v>
      </c>
      <c r="F102" s="380">
        <v>1290</v>
      </c>
      <c r="G102" s="164">
        <v>41.7</v>
      </c>
      <c r="H102" s="314">
        <v>623</v>
      </c>
      <c r="I102" s="16"/>
      <c r="J102" s="16">
        <f t="shared" si="25"/>
        <v>36381</v>
      </c>
      <c r="K102" s="16">
        <f t="shared" si="26"/>
        <v>2008</v>
      </c>
      <c r="L102" s="12">
        <f t="shared" si="27"/>
        <v>121279</v>
      </c>
      <c r="M102" s="13">
        <f t="shared" si="28"/>
        <v>31.025896414342629</v>
      </c>
      <c r="N102" s="316">
        <f t="shared" si="29"/>
        <v>29.997773728345383</v>
      </c>
      <c r="O102" s="13">
        <f t="shared" si="30"/>
        <v>20.600000000000023</v>
      </c>
      <c r="P102" s="13">
        <f t="shared" si="31"/>
        <v>-2.6999999999970896</v>
      </c>
      <c r="Q102" s="4"/>
      <c r="Z102" s="153">
        <v>43540</v>
      </c>
    </row>
    <row r="103" spans="1:26" x14ac:dyDescent="0.25">
      <c r="A103" s="403"/>
      <c r="B103" s="12">
        <f t="shared" si="24"/>
        <v>17</v>
      </c>
      <c r="C103" s="27">
        <f>IF(ISNUMBER(H103), H103-ORC!O100,"")</f>
        <v>137.86199999999997</v>
      </c>
      <c r="D103" s="164">
        <v>61.5</v>
      </c>
      <c r="E103" s="314">
        <v>1385</v>
      </c>
      <c r="F103" s="380">
        <v>1288</v>
      </c>
      <c r="G103" s="164">
        <v>41.4</v>
      </c>
      <c r="H103" s="314">
        <v>615</v>
      </c>
      <c r="I103" s="16"/>
      <c r="J103" s="16">
        <f t="shared" si="25"/>
        <v>36996</v>
      </c>
      <c r="K103" s="16">
        <f t="shared" si="26"/>
        <v>2000</v>
      </c>
      <c r="L103" s="12">
        <f t="shared" si="27"/>
        <v>123279</v>
      </c>
      <c r="M103" s="13">
        <f t="shared" si="28"/>
        <v>30.75</v>
      </c>
      <c r="N103" s="316">
        <f t="shared" si="29"/>
        <v>30.009977368408247</v>
      </c>
      <c r="O103" s="13">
        <f t="shared" si="30"/>
        <v>15</v>
      </c>
      <c r="P103" s="13">
        <f t="shared" si="31"/>
        <v>12.30000000000291</v>
      </c>
      <c r="Q103" s="4"/>
      <c r="Z103" s="153">
        <v>43541</v>
      </c>
    </row>
    <row r="104" spans="1:26" x14ac:dyDescent="0.25">
      <c r="A104" s="306"/>
      <c r="B104" s="12">
        <f t="shared" si="24"/>
        <v>18</v>
      </c>
      <c r="C104" s="27">
        <f>IF(ISNUMBER(H104), H104-ORC!O101,"")</f>
        <v>149.35699999999997</v>
      </c>
      <c r="D104" s="164">
        <v>61.7</v>
      </c>
      <c r="E104" s="314">
        <v>1400</v>
      </c>
      <c r="F104" s="380">
        <v>1295</v>
      </c>
      <c r="G104" s="164">
        <v>41</v>
      </c>
      <c r="H104" s="314">
        <v>607</v>
      </c>
      <c r="I104" s="16"/>
      <c r="J104" s="16">
        <f t="shared" si="25"/>
        <v>37603</v>
      </c>
      <c r="K104" s="16">
        <f t="shared" si="26"/>
        <v>2007</v>
      </c>
      <c r="L104" s="12">
        <f t="shared" si="27"/>
        <v>125286</v>
      </c>
      <c r="M104" s="13">
        <f t="shared" si="28"/>
        <v>30.244145490782259</v>
      </c>
      <c r="N104" s="316">
        <f t="shared" si="29"/>
        <v>30.013728588988393</v>
      </c>
      <c r="O104" s="13">
        <f t="shared" si="30"/>
        <v>4.8999999999999773</v>
      </c>
      <c r="P104" s="13">
        <f t="shared" si="31"/>
        <v>17.200000000004366</v>
      </c>
      <c r="Q104" s="4"/>
      <c r="Z104" s="153">
        <v>43542</v>
      </c>
    </row>
    <row r="105" spans="1:26" x14ac:dyDescent="0.25">
      <c r="B105" s="12">
        <f t="shared" si="24"/>
        <v>19</v>
      </c>
      <c r="C105" s="27">
        <f>IF(ISNUMBER(H105), H105-ORC!O102,"")</f>
        <v>150.00800000000004</v>
      </c>
      <c r="D105" s="164">
        <v>61.8</v>
      </c>
      <c r="E105" s="314">
        <v>1410</v>
      </c>
      <c r="F105" s="380">
        <v>1339</v>
      </c>
      <c r="G105" s="164">
        <v>40.799999999999997</v>
      </c>
      <c r="H105" s="314">
        <v>602</v>
      </c>
      <c r="I105" s="16"/>
      <c r="J105" s="16">
        <f t="shared" si="25"/>
        <v>38205</v>
      </c>
      <c r="K105" s="314">
        <f t="shared" si="26"/>
        <v>2012</v>
      </c>
      <c r="L105" s="12">
        <f t="shared" si="27"/>
        <v>127298</v>
      </c>
      <c r="M105" s="13">
        <f t="shared" si="28"/>
        <v>29.920477137176938</v>
      </c>
      <c r="N105" s="316">
        <f t="shared" si="29"/>
        <v>30.012254709421988</v>
      </c>
      <c r="O105" s="13">
        <f t="shared" si="30"/>
        <v>-1.6000000000000227</v>
      </c>
      <c r="P105" s="13">
        <f t="shared" si="31"/>
        <v>15.599999999998545</v>
      </c>
      <c r="Q105" s="4"/>
      <c r="Z105" s="153">
        <v>43543</v>
      </c>
    </row>
    <row r="106" spans="1:26" x14ac:dyDescent="0.25">
      <c r="A106" s="306"/>
      <c r="B106" s="12">
        <f t="shared" si="24"/>
        <v>20</v>
      </c>
      <c r="C106" s="27">
        <f>IF(ISNUMBER(H106), H106-ORC!O103,"")</f>
        <v>141.35699999999997</v>
      </c>
      <c r="D106" s="164">
        <v>61.7</v>
      </c>
      <c r="E106" s="314">
        <v>1400</v>
      </c>
      <c r="F106" s="380">
        <v>1256</v>
      </c>
      <c r="G106" s="164">
        <v>40.9</v>
      </c>
      <c r="H106" s="314">
        <v>605</v>
      </c>
      <c r="I106" s="16"/>
      <c r="J106" s="16">
        <f t="shared" si="25"/>
        <v>38810</v>
      </c>
      <c r="K106" s="16">
        <f t="shared" si="26"/>
        <v>2005</v>
      </c>
      <c r="L106" s="12">
        <f t="shared" si="27"/>
        <v>129303</v>
      </c>
      <c r="M106" s="13">
        <f t="shared" si="28"/>
        <v>30.174563591022448</v>
      </c>
      <c r="N106" s="316">
        <f t="shared" si="29"/>
        <v>30.014771505688191</v>
      </c>
      <c r="O106" s="13">
        <f t="shared" si="30"/>
        <v>3.5</v>
      </c>
      <c r="P106" s="13">
        <f t="shared" si="31"/>
        <v>19.099999999998545</v>
      </c>
      <c r="Q106" s="4"/>
      <c r="Z106" s="153">
        <v>43544</v>
      </c>
    </row>
    <row r="107" spans="1:26" x14ac:dyDescent="0.25">
      <c r="A107" s="321"/>
      <c r="B107" s="12">
        <f t="shared" si="24"/>
        <v>21</v>
      </c>
      <c r="C107" s="27">
        <f>IF(ISNUMBER(H107), H107-ORC!O104,"")</f>
        <v>141.35699999999997</v>
      </c>
      <c r="D107" s="164">
        <v>61.6</v>
      </c>
      <c r="E107" s="314">
        <v>1393</v>
      </c>
      <c r="F107" s="380">
        <v>1250</v>
      </c>
      <c r="G107" s="164">
        <v>40.9</v>
      </c>
      <c r="H107" s="314">
        <v>605</v>
      </c>
      <c r="I107" s="16"/>
      <c r="J107" s="16">
        <f t="shared" si="25"/>
        <v>39415</v>
      </c>
      <c r="K107" s="16">
        <f t="shared" si="26"/>
        <v>1998</v>
      </c>
      <c r="L107" s="12">
        <f t="shared" si="27"/>
        <v>131301</v>
      </c>
      <c r="M107" s="13">
        <f t="shared" si="28"/>
        <v>30.28028028028028</v>
      </c>
      <c r="N107" s="316">
        <f t="shared" si="29"/>
        <v>30.018811737915176</v>
      </c>
      <c r="O107" s="13">
        <f t="shared" si="30"/>
        <v>5.6000000000000227</v>
      </c>
      <c r="P107" s="13">
        <f t="shared" si="31"/>
        <v>24.700000000004366</v>
      </c>
      <c r="Q107" s="4"/>
      <c r="Z107" s="153">
        <v>43545</v>
      </c>
    </row>
    <row r="108" spans="1:26" x14ac:dyDescent="0.25">
      <c r="B108" s="12">
        <f t="shared" si="24"/>
        <v>22</v>
      </c>
      <c r="C108" s="27">
        <f>IF(ISNUMBER(H108), H108-ORC!O105,"")</f>
        <v>143.02499999999998</v>
      </c>
      <c r="D108" s="164">
        <v>61.5</v>
      </c>
      <c r="E108" s="314">
        <v>1385</v>
      </c>
      <c r="F108" s="380">
        <v>1242</v>
      </c>
      <c r="G108" s="164">
        <v>40.9</v>
      </c>
      <c r="H108" s="314">
        <v>605</v>
      </c>
      <c r="I108" s="16"/>
      <c r="J108" s="16">
        <f t="shared" si="25"/>
        <v>40020</v>
      </c>
      <c r="K108" s="16">
        <f t="shared" si="26"/>
        <v>1990</v>
      </c>
      <c r="L108" s="12">
        <f t="shared" si="27"/>
        <v>133291</v>
      </c>
      <c r="M108" s="13">
        <f t="shared" si="28"/>
        <v>30.402010050251256</v>
      </c>
      <c r="N108" s="316">
        <f t="shared" si="29"/>
        <v>30.024532789160556</v>
      </c>
      <c r="O108" s="13">
        <f t="shared" si="30"/>
        <v>8</v>
      </c>
      <c r="P108" s="13">
        <f t="shared" si="31"/>
        <v>32.700000000004366</v>
      </c>
      <c r="Q108" s="4"/>
      <c r="Z108" s="153">
        <v>43546</v>
      </c>
    </row>
    <row r="109" spans="1:26" x14ac:dyDescent="0.25">
      <c r="A109" s="321"/>
      <c r="B109" s="12">
        <f t="shared" si="24"/>
        <v>23</v>
      </c>
      <c r="C109" s="27">
        <f>IF(ISNUMBER(H109), H109-ORC!O106,"")</f>
        <v>145.34399999999999</v>
      </c>
      <c r="D109" s="164">
        <v>61.5</v>
      </c>
      <c r="E109" s="314">
        <v>1385</v>
      </c>
      <c r="F109" s="401" t="s">
        <v>220</v>
      </c>
      <c r="G109" s="164">
        <v>40.799999999999997</v>
      </c>
      <c r="H109" s="314">
        <v>602</v>
      </c>
      <c r="I109" s="16"/>
      <c r="J109" s="16">
        <f t="shared" si="25"/>
        <v>40622</v>
      </c>
      <c r="K109" s="16">
        <f t="shared" si="26"/>
        <v>1987</v>
      </c>
      <c r="L109" s="12">
        <f t="shared" si="27"/>
        <v>135278</v>
      </c>
      <c r="M109" s="13">
        <f t="shared" si="28"/>
        <v>30.296930045294413</v>
      </c>
      <c r="N109" s="316">
        <f t="shared" si="29"/>
        <v>30.028533834030664</v>
      </c>
      <c r="O109" s="13">
        <f t="shared" si="30"/>
        <v>5.8999999999999773</v>
      </c>
      <c r="P109" s="13">
        <f t="shared" si="31"/>
        <v>38.599999999998545</v>
      </c>
      <c r="Q109" s="4"/>
      <c r="Z109" s="153">
        <v>43547</v>
      </c>
    </row>
    <row r="110" spans="1:26" x14ac:dyDescent="0.25">
      <c r="A110" s="321"/>
      <c r="B110" s="12">
        <f t="shared" si="24"/>
        <v>24</v>
      </c>
      <c r="C110" s="27">
        <f>IF(ISNUMBER(H110), H110-ORC!O107,"")</f>
        <v>142.65300000000002</v>
      </c>
      <c r="D110" s="164">
        <v>61.3</v>
      </c>
      <c r="E110" s="314">
        <v>1370</v>
      </c>
      <c r="F110" s="380">
        <v>1329</v>
      </c>
      <c r="G110" s="164">
        <v>40.700000000000003</v>
      </c>
      <c r="H110" s="314">
        <v>600</v>
      </c>
      <c r="I110" s="16"/>
      <c r="J110" s="16">
        <f t="shared" si="25"/>
        <v>41222</v>
      </c>
      <c r="K110" s="16">
        <f t="shared" si="26"/>
        <v>1970</v>
      </c>
      <c r="L110" s="12">
        <f t="shared" si="27"/>
        <v>137248</v>
      </c>
      <c r="M110" s="13">
        <f t="shared" si="28"/>
        <v>30.456852791878177</v>
      </c>
      <c r="N110" s="316">
        <f t="shared" si="29"/>
        <v>30.034681743996273</v>
      </c>
      <c r="O110" s="13">
        <f t="shared" si="30"/>
        <v>9</v>
      </c>
      <c r="P110" s="13">
        <f t="shared" si="31"/>
        <v>47.599999999998545</v>
      </c>
      <c r="Q110" s="4"/>
      <c r="Z110" s="153">
        <v>43548</v>
      </c>
    </row>
    <row r="111" spans="1:26" x14ac:dyDescent="0.25">
      <c r="B111" s="12">
        <f t="shared" si="24"/>
        <v>25</v>
      </c>
      <c r="C111" s="27">
        <f>IF(ISNUMBER(H111), H111-ORC!O108,"")</f>
        <v>137.65300000000002</v>
      </c>
      <c r="D111" s="164">
        <v>61.2</v>
      </c>
      <c r="E111" s="314">
        <v>1360</v>
      </c>
      <c r="F111" s="380">
        <v>1312</v>
      </c>
      <c r="G111" s="164">
        <v>40.5</v>
      </c>
      <c r="H111" s="314">
        <v>596</v>
      </c>
      <c r="I111" s="16"/>
      <c r="J111" s="16">
        <f t="shared" si="25"/>
        <v>41818</v>
      </c>
      <c r="K111" s="16">
        <f t="shared" si="26"/>
        <v>1956</v>
      </c>
      <c r="L111" s="12">
        <f t="shared" si="27"/>
        <v>139204</v>
      </c>
      <c r="M111" s="13">
        <f t="shared" si="28"/>
        <v>30.470347648261757</v>
      </c>
      <c r="N111" s="316">
        <f t="shared" si="29"/>
        <v>30.040803425188933</v>
      </c>
      <c r="O111" s="13">
        <f t="shared" si="30"/>
        <v>9.2000000000000455</v>
      </c>
      <c r="P111" s="13">
        <f t="shared" si="31"/>
        <v>56.80000000000291</v>
      </c>
      <c r="Q111" s="4"/>
      <c r="Z111" s="153">
        <v>43549</v>
      </c>
    </row>
    <row r="112" spans="1:26" x14ac:dyDescent="0.25">
      <c r="A112" s="321"/>
      <c r="B112" s="12">
        <f t="shared" si="24"/>
        <v>26</v>
      </c>
      <c r="C112" s="27">
        <f>IF(ISNUMBER(H112), H112-ORC!O109,"")</f>
        <v>148.03700000000003</v>
      </c>
      <c r="D112" s="164">
        <v>61</v>
      </c>
      <c r="E112" s="314">
        <v>1347</v>
      </c>
      <c r="F112" s="380">
        <v>1310</v>
      </c>
      <c r="G112" s="164">
        <v>40.9</v>
      </c>
      <c r="H112" s="314">
        <v>605</v>
      </c>
      <c r="I112" s="16"/>
      <c r="J112" s="16">
        <f t="shared" si="25"/>
        <v>42423</v>
      </c>
      <c r="K112" s="16">
        <f t="shared" si="26"/>
        <v>1952</v>
      </c>
      <c r="L112" s="12">
        <f t="shared" si="27"/>
        <v>141156</v>
      </c>
      <c r="M112" s="13">
        <f t="shared" si="28"/>
        <v>30.993852459016392</v>
      </c>
      <c r="N112" s="316">
        <f t="shared" si="29"/>
        <v>30.053982827509991</v>
      </c>
      <c r="O112" s="13">
        <f t="shared" si="30"/>
        <v>19.399999999999977</v>
      </c>
      <c r="P112" s="13">
        <f t="shared" si="31"/>
        <v>76.200000000004366</v>
      </c>
      <c r="Q112" s="4"/>
      <c r="Z112" s="153">
        <v>43550</v>
      </c>
    </row>
    <row r="113" spans="2:26" x14ac:dyDescent="0.25">
      <c r="B113" s="12">
        <f t="shared" si="24"/>
        <v>27</v>
      </c>
      <c r="C113" s="27">
        <f>IF(ISNUMBER(H113), H113-ORC!O110,"")</f>
        <v>167.12099999999998</v>
      </c>
      <c r="D113" s="164">
        <v>61</v>
      </c>
      <c r="E113" s="314">
        <v>1347</v>
      </c>
      <c r="F113" s="380">
        <v>1302</v>
      </c>
      <c r="G113" s="164">
        <v>40.6</v>
      </c>
      <c r="H113" s="314">
        <v>598</v>
      </c>
      <c r="I113" s="16"/>
      <c r="J113" s="16">
        <f t="shared" si="25"/>
        <v>43021</v>
      </c>
      <c r="K113" s="16">
        <f t="shared" si="26"/>
        <v>1945</v>
      </c>
      <c r="L113" s="12">
        <f t="shared" si="27"/>
        <v>143101</v>
      </c>
      <c r="M113" s="13">
        <f t="shared" si="28"/>
        <v>30.745501285347043</v>
      </c>
      <c r="N113" s="316">
        <f t="shared" si="29"/>
        <v>30.063381807255013</v>
      </c>
      <c r="O113" s="13">
        <f t="shared" si="30"/>
        <v>14.5</v>
      </c>
      <c r="P113" s="13">
        <f t="shared" si="31"/>
        <v>90.700000000004366</v>
      </c>
      <c r="Q113" s="4"/>
      <c r="Z113" s="153">
        <v>43551</v>
      </c>
    </row>
    <row r="114" spans="2:26" x14ac:dyDescent="0.25">
      <c r="B114" s="12">
        <f t="shared" si="24"/>
        <v>28</v>
      </c>
      <c r="C114" s="27">
        <f>IF(ISNUMBER(H114), H114-ORC!O111,"")</f>
        <v>176.01099999999997</v>
      </c>
      <c r="D114" s="164">
        <v>61</v>
      </c>
      <c r="E114" s="314">
        <v>1347</v>
      </c>
      <c r="F114" s="380">
        <v>1318</v>
      </c>
      <c r="G114" s="164">
        <v>40.299999999999997</v>
      </c>
      <c r="H114" s="314">
        <v>592</v>
      </c>
      <c r="I114" s="16"/>
      <c r="J114" s="16">
        <f t="shared" si="25"/>
        <v>43613</v>
      </c>
      <c r="K114" s="16">
        <f t="shared" si="26"/>
        <v>1939</v>
      </c>
      <c r="L114" s="12">
        <f t="shared" si="27"/>
        <v>145040</v>
      </c>
      <c r="M114" s="13">
        <f t="shared" si="28"/>
        <v>30.531201650335227</v>
      </c>
      <c r="N114" s="316">
        <f t="shared" si="29"/>
        <v>30.069635962493109</v>
      </c>
      <c r="O114" s="13">
        <f t="shared" si="30"/>
        <v>10.300000000000068</v>
      </c>
      <c r="P114" s="13">
        <f t="shared" si="31"/>
        <v>101</v>
      </c>
      <c r="Q114" s="4"/>
      <c r="Z114" s="153">
        <v>43552</v>
      </c>
    </row>
    <row r="115" spans="2:26" x14ac:dyDescent="0.25">
      <c r="B115" s="12">
        <f t="shared" si="24"/>
        <v>29</v>
      </c>
      <c r="C115" s="27">
        <f>IF(ISNUMBER(H115), H115-ORC!O112,"")</f>
        <v>178.404</v>
      </c>
      <c r="D115" s="164">
        <v>61</v>
      </c>
      <c r="E115" s="314">
        <v>1347</v>
      </c>
      <c r="F115" s="380">
        <v>1322</v>
      </c>
      <c r="G115" s="164">
        <v>39.799999999999997</v>
      </c>
      <c r="H115" s="314">
        <v>581</v>
      </c>
      <c r="I115" s="16"/>
      <c r="J115" s="16">
        <f t="shared" si="25"/>
        <v>44194</v>
      </c>
      <c r="K115" s="16">
        <f t="shared" si="26"/>
        <v>1928</v>
      </c>
      <c r="L115" s="12">
        <f t="shared" si="27"/>
        <v>146968</v>
      </c>
      <c r="M115" s="13">
        <f t="shared" si="28"/>
        <v>30.13485477178423</v>
      </c>
      <c r="N115" s="316">
        <f t="shared" si="29"/>
        <v>30.070491535572369</v>
      </c>
      <c r="O115" s="13">
        <f t="shared" si="30"/>
        <v>2.6000000000000227</v>
      </c>
      <c r="P115" s="13">
        <f t="shared" si="31"/>
        <v>103.59999999999854</v>
      </c>
      <c r="Q115" s="4"/>
      <c r="Z115" s="153">
        <v>43553</v>
      </c>
    </row>
    <row r="116" spans="2:26" ht="18" customHeight="1" x14ac:dyDescent="0.25">
      <c r="B116" s="12">
        <f t="shared" si="24"/>
        <v>30</v>
      </c>
      <c r="C116" s="27">
        <f>IF(ISNUMBER(H116), H116-ORC!O113,"")</f>
        <v>172.61</v>
      </c>
      <c r="D116" s="164">
        <v>60.85</v>
      </c>
      <c r="E116" s="314">
        <v>1342</v>
      </c>
      <c r="F116" s="381">
        <v>1300</v>
      </c>
      <c r="G116" s="164">
        <v>39.65</v>
      </c>
      <c r="H116" s="314">
        <v>579</v>
      </c>
      <c r="I116" s="16"/>
      <c r="J116" s="16">
        <f t="shared" si="25"/>
        <v>44773</v>
      </c>
      <c r="K116" s="16">
        <f t="shared" si="26"/>
        <v>1921</v>
      </c>
      <c r="L116" s="12">
        <f t="shared" si="27"/>
        <v>148889</v>
      </c>
      <c r="M116" s="13">
        <f t="shared" si="28"/>
        <v>30.140551795939611</v>
      </c>
      <c r="N116" s="316">
        <f t="shared" si="29"/>
        <v>30.071395469107859</v>
      </c>
      <c r="O116" s="13">
        <f t="shared" si="30"/>
        <v>2.7000000000000455</v>
      </c>
      <c r="P116" s="13">
        <f t="shared" si="31"/>
        <v>106.30000000000291</v>
      </c>
      <c r="Q116" s="4"/>
      <c r="Z116" s="153">
        <v>43554</v>
      </c>
    </row>
    <row r="117" spans="2:26" ht="18" customHeight="1" thickBot="1" x14ac:dyDescent="0.3">
      <c r="B117" s="12">
        <f t="shared" si="24"/>
        <v>31</v>
      </c>
      <c r="C117" s="27">
        <f>IF(ISNUMBER(H117), H117-ORC!O114,"")</f>
        <v>171.40899999999999</v>
      </c>
      <c r="D117" s="164">
        <v>60.65</v>
      </c>
      <c r="E117" s="314">
        <v>1323</v>
      </c>
      <c r="F117" s="381">
        <v>1280</v>
      </c>
      <c r="G117" s="164">
        <v>39.450000000000003</v>
      </c>
      <c r="H117" s="314">
        <v>574</v>
      </c>
      <c r="I117" s="16"/>
      <c r="J117" s="16">
        <f t="shared" si="25"/>
        <v>45347</v>
      </c>
      <c r="K117" s="16">
        <f t="shared" si="26"/>
        <v>1897</v>
      </c>
      <c r="L117" s="12">
        <f t="shared" si="27"/>
        <v>150786</v>
      </c>
      <c r="M117" s="13">
        <f t="shared" si="28"/>
        <v>30.258302583025831</v>
      </c>
      <c r="N117" s="316">
        <f t="shared" si="29"/>
        <v>30.073746899579533</v>
      </c>
      <c r="O117" s="13">
        <f t="shared" si="30"/>
        <v>4.8999999999999773</v>
      </c>
      <c r="P117" s="13">
        <f t="shared" si="31"/>
        <v>111.20000000000437</v>
      </c>
      <c r="Q117" s="4"/>
      <c r="Z117" s="153">
        <v>43555</v>
      </c>
    </row>
    <row r="118" spans="2:26" ht="18.75" thickTop="1" x14ac:dyDescent="0.25">
      <c r="B118" s="18" t="s">
        <v>36</v>
      </c>
      <c r="C118" s="19">
        <f t="shared" ref="C118:I118" si="32">MAX(C87:C117)</f>
        <v>178.404</v>
      </c>
      <c r="D118" s="20">
        <f t="shared" si="32"/>
        <v>61.8</v>
      </c>
      <c r="E118" s="19">
        <f t="shared" si="32"/>
        <v>1445</v>
      </c>
      <c r="F118" s="418">
        <f t="shared" si="32"/>
        <v>1345</v>
      </c>
      <c r="G118" s="20">
        <f t="shared" si="32"/>
        <v>42</v>
      </c>
      <c r="H118" s="19">
        <f t="shared" si="32"/>
        <v>629</v>
      </c>
      <c r="I118" s="19">
        <f t="shared" si="32"/>
        <v>0</v>
      </c>
      <c r="J118" s="19"/>
      <c r="K118" s="19">
        <f>MAX(K87:K117)</f>
        <v>2074</v>
      </c>
      <c r="L118" s="18"/>
      <c r="M118" s="21">
        <f>MAX(M87:M117)</f>
        <v>31.025896414342629</v>
      </c>
      <c r="N118" s="393"/>
      <c r="O118" s="21">
        <f>MAX(O87:O117)</f>
        <v>20.600000000000023</v>
      </c>
      <c r="P118" s="18"/>
      <c r="Q118" s="4"/>
    </row>
    <row r="119" spans="2:26" x14ac:dyDescent="0.25">
      <c r="B119" s="12" t="s">
        <v>37</v>
      </c>
      <c r="C119" s="16">
        <f t="shared" ref="C119:I119" si="33">MIN(C87:C117)</f>
        <v>92.65300000000002</v>
      </c>
      <c r="D119" s="14">
        <f t="shared" si="33"/>
        <v>58.3</v>
      </c>
      <c r="E119" s="16">
        <f t="shared" si="33"/>
        <v>1312</v>
      </c>
      <c r="F119" s="337">
        <f t="shared" si="33"/>
        <v>1242</v>
      </c>
      <c r="G119" s="14">
        <f t="shared" si="33"/>
        <v>38.299999999999997</v>
      </c>
      <c r="H119" s="16">
        <f t="shared" si="33"/>
        <v>549</v>
      </c>
      <c r="I119" s="16">
        <f t="shared" si="33"/>
        <v>0</v>
      </c>
      <c r="J119" s="16"/>
      <c r="K119" s="16">
        <f>MIN(K87:K117)</f>
        <v>1861</v>
      </c>
      <c r="L119" s="12"/>
      <c r="M119" s="13">
        <f>MIN(M87:M117)</f>
        <v>29.477422628107558</v>
      </c>
      <c r="N119" s="313"/>
      <c r="O119" s="13">
        <f>MIN(O87:O117)</f>
        <v>-10.299999999999955</v>
      </c>
      <c r="P119" s="12"/>
      <c r="Q119" s="4"/>
    </row>
    <row r="120" spans="2:26" x14ac:dyDescent="0.25">
      <c r="B120" s="12" t="s">
        <v>35</v>
      </c>
      <c r="C120" s="16">
        <f t="shared" ref="C120:I120" si="34">AVERAGE(C87:C117)</f>
        <v>137.96135483870967</v>
      </c>
      <c r="D120" s="14">
        <f t="shared" si="34"/>
        <v>60.941935483870964</v>
      </c>
      <c r="E120" s="16">
        <f t="shared" si="34"/>
        <v>1385.3870967741937</v>
      </c>
      <c r="F120" s="337">
        <f t="shared" si="34"/>
        <v>1298.625</v>
      </c>
      <c r="G120" s="14">
        <f t="shared" si="34"/>
        <v>40.641935483870967</v>
      </c>
      <c r="H120" s="16">
        <f t="shared" si="34"/>
        <v>598.51612903225805</v>
      </c>
      <c r="I120" s="16" t="e">
        <f t="shared" si="34"/>
        <v>#DIV/0!</v>
      </c>
      <c r="J120" s="16"/>
      <c r="K120" s="16">
        <f>AVERAGE(K87:K117)</f>
        <v>1983.9032258064517</v>
      </c>
      <c r="L120" s="12"/>
      <c r="M120" s="13">
        <f>AVERAGE(M87:M117)</f>
        <v>30.166621451236249</v>
      </c>
      <c r="N120" s="313"/>
      <c r="O120" s="13">
        <f>AVERAGE(O87:O117)</f>
        <v>3.3451612903226042</v>
      </c>
      <c r="P120" s="12"/>
      <c r="Q120" s="4"/>
    </row>
    <row r="121" spans="2:26" x14ac:dyDescent="0.25">
      <c r="B121" s="15" t="s">
        <v>38</v>
      </c>
      <c r="C121" s="6"/>
      <c r="D121" s="6"/>
      <c r="E121" s="53"/>
      <c r="F121" s="422" t="s">
        <v>217</v>
      </c>
      <c r="G121" s="6"/>
      <c r="H121" s="53"/>
      <c r="I121" s="6"/>
      <c r="J121" s="6"/>
      <c r="K121" s="6"/>
      <c r="L121" s="6"/>
      <c r="M121" s="6"/>
      <c r="N121" s="394"/>
      <c r="O121" s="6"/>
      <c r="P121" s="6"/>
    </row>
    <row r="122" spans="2:26" x14ac:dyDescent="0.25">
      <c r="B122" s="5" t="s">
        <v>39</v>
      </c>
      <c r="F122" s="423" t="s">
        <v>218</v>
      </c>
    </row>
    <row r="124" spans="2:26" x14ac:dyDescent="0.25">
      <c r="B124" s="1" t="s">
        <v>0</v>
      </c>
      <c r="C124" s="1"/>
      <c r="D124" s="1"/>
      <c r="E124" s="154"/>
      <c r="F124" s="409"/>
      <c r="G124" s="1"/>
      <c r="H124" s="154"/>
      <c r="I124" s="1"/>
      <c r="J124" s="1"/>
      <c r="K124" s="1"/>
      <c r="L124" s="1"/>
      <c r="M124" s="1"/>
      <c r="N124" s="389"/>
      <c r="O124" s="1"/>
      <c r="P124" s="1"/>
    </row>
    <row r="125" spans="2:26" x14ac:dyDescent="0.25">
      <c r="B125" s="3"/>
    </row>
    <row r="126" spans="2:26" x14ac:dyDescent="0.25">
      <c r="B126" s="11" t="s">
        <v>25</v>
      </c>
      <c r="C126" s="11"/>
      <c r="D126" s="434" t="s">
        <v>4</v>
      </c>
      <c r="E126" s="435"/>
      <c r="F126" s="436"/>
      <c r="G126" s="434" t="s">
        <v>5</v>
      </c>
      <c r="H126" s="435"/>
      <c r="I126" s="435"/>
      <c r="J126" s="436"/>
      <c r="K126" s="434" t="s">
        <v>6</v>
      </c>
      <c r="L126" s="436"/>
      <c r="M126" s="434" t="s">
        <v>7</v>
      </c>
      <c r="N126" s="436"/>
      <c r="O126" s="434" t="s">
        <v>8</v>
      </c>
      <c r="P126" s="436"/>
      <c r="Q126" s="4"/>
    </row>
    <row r="127" spans="2:26" x14ac:dyDescent="0.25">
      <c r="B127" s="118"/>
      <c r="C127" s="118" t="s">
        <v>3</v>
      </c>
      <c r="D127" s="121"/>
      <c r="E127" s="155" t="s">
        <v>78</v>
      </c>
      <c r="F127" s="411" t="s">
        <v>77</v>
      </c>
      <c r="G127" s="119"/>
      <c r="H127" s="155" t="s">
        <v>78</v>
      </c>
      <c r="I127" s="120" t="s">
        <v>77</v>
      </c>
      <c r="J127" s="11" t="s">
        <v>16</v>
      </c>
      <c r="K127" s="11"/>
      <c r="L127" s="11" t="s">
        <v>16</v>
      </c>
      <c r="M127" s="119"/>
      <c r="N127" s="390"/>
      <c r="O127" s="119"/>
      <c r="P127" s="119"/>
      <c r="Q127" s="4"/>
    </row>
    <row r="128" spans="2:26" x14ac:dyDescent="0.25">
      <c r="B128" s="22">
        <v>2019</v>
      </c>
      <c r="C128" s="22" t="s">
        <v>17</v>
      </c>
      <c r="D128" s="22" t="s">
        <v>14</v>
      </c>
      <c r="E128" s="63" t="s">
        <v>17</v>
      </c>
      <c r="F128" s="412" t="s">
        <v>17</v>
      </c>
      <c r="G128" s="22" t="s">
        <v>14</v>
      </c>
      <c r="H128" s="63" t="s">
        <v>17</v>
      </c>
      <c r="I128" s="22" t="s">
        <v>17</v>
      </c>
      <c r="J128" s="22" t="s">
        <v>17</v>
      </c>
      <c r="K128" s="22" t="s">
        <v>17</v>
      </c>
      <c r="L128" s="22" t="s">
        <v>17</v>
      </c>
      <c r="M128" s="22" t="s">
        <v>15</v>
      </c>
      <c r="N128" s="391" t="s">
        <v>16</v>
      </c>
      <c r="O128" s="22" t="s">
        <v>15</v>
      </c>
      <c r="P128" s="22" t="s">
        <v>16</v>
      </c>
      <c r="Q128" s="4"/>
    </row>
    <row r="129" spans="1:26" ht="18" customHeight="1" x14ac:dyDescent="0.25">
      <c r="B129" s="12">
        <v>1</v>
      </c>
      <c r="C129" s="27">
        <f>IF(ISNUMBER(H129), H129-ORC!O125,"")</f>
        <v>169.601</v>
      </c>
      <c r="D129" s="14">
        <v>60.5</v>
      </c>
      <c r="E129" s="16">
        <v>1310</v>
      </c>
      <c r="F129" s="338">
        <v>1292</v>
      </c>
      <c r="G129" s="14">
        <v>39.200000000000003</v>
      </c>
      <c r="H129" s="16">
        <v>568</v>
      </c>
      <c r="I129" s="16"/>
      <c r="J129" s="16">
        <f>J117+H129</f>
        <v>45915</v>
      </c>
      <c r="K129" s="16">
        <f>E129+H129</f>
        <v>1878</v>
      </c>
      <c r="L129" s="16">
        <f>L117+K129</f>
        <v>152664</v>
      </c>
      <c r="M129" s="13">
        <f>IF(AND(ISNUMBER(H129),ISNUMBER(K129)), H129/K129*100,"")</f>
        <v>30.244941427050055</v>
      </c>
      <c r="N129" s="316">
        <f>J129/L129*100</f>
        <v>30.075852853324946</v>
      </c>
      <c r="O129" s="13">
        <f>-(K129*0.3)+H129</f>
        <v>4.6000000000000227</v>
      </c>
      <c r="P129" s="13">
        <f>-(L129*0.3)+J129</f>
        <v>115.80000000000291</v>
      </c>
      <c r="Q129" s="4"/>
      <c r="Z129" s="153">
        <v>43556</v>
      </c>
    </row>
    <row r="130" spans="1:26" ht="18" customHeight="1" x14ac:dyDescent="0.25">
      <c r="B130" s="12">
        <f t="shared" ref="B130:B158" si="35">SUM(B129+1)</f>
        <v>2</v>
      </c>
      <c r="C130" s="27">
        <f>IF(ISNUMBER(H130), H130-ORC!O126,"")</f>
        <v>161.96199999999999</v>
      </c>
      <c r="D130" s="14">
        <v>60.3</v>
      </c>
      <c r="E130" s="16">
        <v>1295</v>
      </c>
      <c r="F130" s="338">
        <v>1251</v>
      </c>
      <c r="G130" s="14">
        <v>38.799999999999997</v>
      </c>
      <c r="H130" s="16">
        <v>559</v>
      </c>
      <c r="I130" s="16"/>
      <c r="J130" s="16">
        <f t="shared" ref="J130:J158" si="36">J129+H130</f>
        <v>46474</v>
      </c>
      <c r="K130" s="16">
        <f t="shared" ref="K130:K158" si="37">E130+H130</f>
        <v>1854</v>
      </c>
      <c r="L130" s="12">
        <f t="shared" ref="L130:L158" si="38">L129+K130</f>
        <v>154518</v>
      </c>
      <c r="M130" s="13">
        <f t="shared" ref="M130:M158" si="39">IF(AND(ISNUMBER(H130),ISNUMBER(K130)), H130/K130*100,"")</f>
        <v>30.151024811218985</v>
      </c>
      <c r="N130" s="316">
        <f t="shared" ref="N130:N158" si="40">J130/L130*100</f>
        <v>30.076754811737143</v>
      </c>
      <c r="O130" s="13">
        <f t="shared" ref="O130:O158" si="41">-(K130*0.3)+H130</f>
        <v>2.8000000000000682</v>
      </c>
      <c r="P130" s="13">
        <f t="shared" ref="P130:P158" si="42">-(L130*0.3)+J130</f>
        <v>118.59999999999854</v>
      </c>
      <c r="Q130" s="4"/>
      <c r="Z130" s="153">
        <v>43557</v>
      </c>
    </row>
    <row r="131" spans="1:26" x14ac:dyDescent="0.25">
      <c r="B131" s="12">
        <f t="shared" si="35"/>
        <v>3</v>
      </c>
      <c r="C131" s="27">
        <f>IF(ISNUMBER(H131), H131-ORC!O127,"")</f>
        <v>159.06100000000004</v>
      </c>
      <c r="D131" s="14">
        <v>59.9</v>
      </c>
      <c r="E131" s="16">
        <v>1268</v>
      </c>
      <c r="F131" s="336">
        <v>1229</v>
      </c>
      <c r="G131" s="14">
        <v>38.6</v>
      </c>
      <c r="H131" s="16">
        <v>555</v>
      </c>
      <c r="I131" s="16"/>
      <c r="J131" s="16">
        <f t="shared" si="36"/>
        <v>47029</v>
      </c>
      <c r="K131" s="16">
        <f t="shared" si="37"/>
        <v>1823</v>
      </c>
      <c r="L131" s="12">
        <f t="shared" si="38"/>
        <v>156341</v>
      </c>
      <c r="M131" s="13">
        <f t="shared" si="39"/>
        <v>30.444322545255076</v>
      </c>
      <c r="N131" s="316">
        <f t="shared" si="40"/>
        <v>30.081040801837013</v>
      </c>
      <c r="O131" s="13">
        <f t="shared" si="41"/>
        <v>8.1000000000000227</v>
      </c>
      <c r="P131" s="13">
        <f t="shared" si="42"/>
        <v>126.70000000000437</v>
      </c>
      <c r="Q131" s="4"/>
      <c r="Z131" s="153">
        <v>43558</v>
      </c>
    </row>
    <row r="132" spans="1:26" x14ac:dyDescent="0.25">
      <c r="B132" s="12">
        <f t="shared" si="35"/>
        <v>4</v>
      </c>
      <c r="C132" s="27">
        <f>IF(ISNUMBER(H132), H132-ORC!O128,"")</f>
        <v>161.101</v>
      </c>
      <c r="D132" s="14">
        <v>59.5</v>
      </c>
      <c r="E132" s="16">
        <v>1240</v>
      </c>
      <c r="F132" s="336">
        <v>1212</v>
      </c>
      <c r="G132" s="14">
        <v>38.200000000000003</v>
      </c>
      <c r="H132" s="16">
        <v>547</v>
      </c>
      <c r="I132" s="16"/>
      <c r="J132" s="16">
        <f t="shared" si="36"/>
        <v>47576</v>
      </c>
      <c r="K132" s="16">
        <f t="shared" si="37"/>
        <v>1787</v>
      </c>
      <c r="L132" s="12">
        <f t="shared" si="38"/>
        <v>158128</v>
      </c>
      <c r="M132" s="13">
        <f t="shared" si="39"/>
        <v>30.609960828203693</v>
      </c>
      <c r="N132" s="316">
        <f t="shared" si="40"/>
        <v>30.087018111909341</v>
      </c>
      <c r="O132" s="13">
        <f t="shared" si="41"/>
        <v>10.899999999999977</v>
      </c>
      <c r="P132" s="13">
        <f t="shared" si="42"/>
        <v>137.59999999999854</v>
      </c>
      <c r="Q132" s="4"/>
      <c r="Z132" s="153">
        <v>43559</v>
      </c>
    </row>
    <row r="133" spans="1:26" x14ac:dyDescent="0.25">
      <c r="A133" s="321"/>
      <c r="B133" s="12">
        <f t="shared" si="35"/>
        <v>5</v>
      </c>
      <c r="C133" s="27">
        <f>IF(ISNUMBER(H133), H133-ORC!O129,"")</f>
        <v>168.851</v>
      </c>
      <c r="D133" s="14">
        <v>59.2</v>
      </c>
      <c r="E133" s="16">
        <v>1221</v>
      </c>
      <c r="F133" s="336">
        <v>1207</v>
      </c>
      <c r="G133" s="14">
        <v>37.9</v>
      </c>
      <c r="H133" s="16">
        <v>541</v>
      </c>
      <c r="I133" s="16"/>
      <c r="J133" s="16">
        <f t="shared" si="36"/>
        <v>48117</v>
      </c>
      <c r="K133" s="16">
        <f t="shared" si="37"/>
        <v>1762</v>
      </c>
      <c r="L133" s="12">
        <f t="shared" si="38"/>
        <v>159890</v>
      </c>
      <c r="M133" s="13">
        <f t="shared" si="39"/>
        <v>30.703745743473327</v>
      </c>
      <c r="N133" s="316">
        <f t="shared" si="40"/>
        <v>30.093814497467008</v>
      </c>
      <c r="O133" s="13">
        <f t="shared" si="41"/>
        <v>12.399999999999977</v>
      </c>
      <c r="P133" s="13">
        <f t="shared" si="42"/>
        <v>150</v>
      </c>
      <c r="Q133" s="4"/>
      <c r="Z133" s="153">
        <v>43560</v>
      </c>
    </row>
    <row r="134" spans="1:26" x14ac:dyDescent="0.25">
      <c r="A134" s="308"/>
      <c r="B134" s="12">
        <f t="shared" si="35"/>
        <v>6</v>
      </c>
      <c r="C134" s="27">
        <f>IF(ISNUMBER(H134), H134-ORC!O130,"")</f>
        <v>172.81700000000001</v>
      </c>
      <c r="D134" s="14">
        <v>58.9</v>
      </c>
      <c r="E134" s="16">
        <v>1200</v>
      </c>
      <c r="F134" s="336">
        <v>1177</v>
      </c>
      <c r="G134" s="14">
        <v>37.200000000000003</v>
      </c>
      <c r="H134" s="16">
        <v>526</v>
      </c>
      <c r="I134" s="16"/>
      <c r="J134" s="16">
        <f t="shared" si="36"/>
        <v>48643</v>
      </c>
      <c r="K134" s="16">
        <f t="shared" si="37"/>
        <v>1726</v>
      </c>
      <c r="L134" s="12">
        <f t="shared" si="38"/>
        <v>161616</v>
      </c>
      <c r="M134" s="13">
        <f t="shared" si="39"/>
        <v>30.475086906141367</v>
      </c>
      <c r="N134" s="316">
        <f t="shared" si="40"/>
        <v>30.097886347886348</v>
      </c>
      <c r="O134" s="13">
        <f t="shared" si="41"/>
        <v>8.2000000000000455</v>
      </c>
      <c r="P134" s="13">
        <f t="shared" si="42"/>
        <v>158.20000000000437</v>
      </c>
      <c r="Q134" s="4"/>
      <c r="Z134" s="153">
        <v>43561</v>
      </c>
    </row>
    <row r="135" spans="1:26" x14ac:dyDescent="0.25">
      <c r="A135" s="378"/>
      <c r="B135" s="12">
        <f t="shared" si="35"/>
        <v>7</v>
      </c>
      <c r="C135" s="27">
        <f>IF(ISNUMBER(H135), H135-ORC!O131,"")</f>
        <v>173.721</v>
      </c>
      <c r="D135" s="14">
        <v>58.6</v>
      </c>
      <c r="E135" s="16">
        <v>1185</v>
      </c>
      <c r="F135" s="336">
        <v>1148</v>
      </c>
      <c r="G135" s="14">
        <v>36.6</v>
      </c>
      <c r="H135" s="16">
        <v>514</v>
      </c>
      <c r="I135" s="16"/>
      <c r="J135" s="16">
        <f t="shared" si="36"/>
        <v>49157</v>
      </c>
      <c r="K135" s="16">
        <f t="shared" si="37"/>
        <v>1699</v>
      </c>
      <c r="L135" s="12">
        <f t="shared" si="38"/>
        <v>163315</v>
      </c>
      <c r="M135" s="13">
        <f t="shared" si="39"/>
        <v>30.253090052972336</v>
      </c>
      <c r="N135" s="316">
        <f t="shared" si="40"/>
        <v>30.099500964393961</v>
      </c>
      <c r="O135" s="13">
        <f t="shared" si="41"/>
        <v>4.3000000000000114</v>
      </c>
      <c r="P135" s="13">
        <f t="shared" si="42"/>
        <v>162.5</v>
      </c>
      <c r="Q135" s="4"/>
      <c r="Z135" s="153">
        <v>43562</v>
      </c>
    </row>
    <row r="136" spans="1:26" x14ac:dyDescent="0.25">
      <c r="B136" s="12">
        <f t="shared" si="35"/>
        <v>8</v>
      </c>
      <c r="C136" s="27">
        <f>IF(ISNUMBER(H136), H136-ORC!O132,"")</f>
        <v>177.14999999999998</v>
      </c>
      <c r="D136" s="14">
        <v>58.4</v>
      </c>
      <c r="E136" s="16">
        <v>1172</v>
      </c>
      <c r="F136" s="336">
        <v>1157</v>
      </c>
      <c r="G136" s="14">
        <v>36.799999999999997</v>
      </c>
      <c r="H136" s="16">
        <v>518</v>
      </c>
      <c r="I136" s="16"/>
      <c r="J136" s="16">
        <f t="shared" si="36"/>
        <v>49675</v>
      </c>
      <c r="K136" s="16">
        <f t="shared" si="37"/>
        <v>1690</v>
      </c>
      <c r="L136" s="12">
        <f t="shared" si="38"/>
        <v>165005</v>
      </c>
      <c r="M136" s="13">
        <f t="shared" si="39"/>
        <v>30.650887573964496</v>
      </c>
      <c r="N136" s="316">
        <f t="shared" si="40"/>
        <v>30.105148328838521</v>
      </c>
      <c r="O136" s="13">
        <f t="shared" si="41"/>
        <v>11</v>
      </c>
      <c r="P136" s="13">
        <f t="shared" si="42"/>
        <v>173.5</v>
      </c>
      <c r="Q136" s="4"/>
      <c r="Z136" s="153">
        <v>43563</v>
      </c>
    </row>
    <row r="137" spans="1:26" x14ac:dyDescent="0.25">
      <c r="B137" s="12">
        <f t="shared" si="35"/>
        <v>9</v>
      </c>
      <c r="C137" s="27">
        <f>IF(ISNUMBER(H137), H137-ORC!O133,"")</f>
        <v>195.56299999999999</v>
      </c>
      <c r="D137" s="14">
        <v>58</v>
      </c>
      <c r="E137" s="16">
        <v>1150</v>
      </c>
      <c r="F137" s="336">
        <v>1142</v>
      </c>
      <c r="G137" s="14">
        <v>36.799999999999997</v>
      </c>
      <c r="H137" s="16">
        <v>518</v>
      </c>
      <c r="I137" s="16"/>
      <c r="J137" s="16">
        <f t="shared" si="36"/>
        <v>50193</v>
      </c>
      <c r="K137" s="16">
        <f t="shared" si="37"/>
        <v>1668</v>
      </c>
      <c r="L137" s="12">
        <f t="shared" si="38"/>
        <v>166673</v>
      </c>
      <c r="M137" s="13">
        <f t="shared" si="39"/>
        <v>31.055155875299761</v>
      </c>
      <c r="N137" s="316">
        <f t="shared" si="40"/>
        <v>30.114655643085563</v>
      </c>
      <c r="O137" s="13">
        <f t="shared" si="41"/>
        <v>17.600000000000023</v>
      </c>
      <c r="P137" s="13">
        <f t="shared" si="42"/>
        <v>191.09999999999854</v>
      </c>
      <c r="Q137" s="4"/>
      <c r="Z137" s="153">
        <v>43564</v>
      </c>
    </row>
    <row r="138" spans="1:26" x14ac:dyDescent="0.25">
      <c r="B138" s="12">
        <f t="shared" si="35"/>
        <v>10</v>
      </c>
      <c r="C138" s="27">
        <f>IF(ISNUMBER(H138), H138-ORC!O134,"")</f>
        <v>208.452</v>
      </c>
      <c r="D138" s="14">
        <v>57.8</v>
      </c>
      <c r="E138" s="16">
        <v>1138</v>
      </c>
      <c r="F138" s="336">
        <v>1151</v>
      </c>
      <c r="G138" s="14">
        <v>36.5</v>
      </c>
      <c r="H138" s="16">
        <v>512</v>
      </c>
      <c r="I138" s="16"/>
      <c r="J138" s="16">
        <f t="shared" si="36"/>
        <v>50705</v>
      </c>
      <c r="K138" s="16">
        <f t="shared" si="37"/>
        <v>1650</v>
      </c>
      <c r="L138" s="12">
        <f t="shared" si="38"/>
        <v>168323</v>
      </c>
      <c r="M138" s="13">
        <f t="shared" si="39"/>
        <v>31.030303030303031</v>
      </c>
      <c r="N138" s="316">
        <f t="shared" si="40"/>
        <v>30.123631351627527</v>
      </c>
      <c r="O138" s="13">
        <f t="shared" si="41"/>
        <v>17</v>
      </c>
      <c r="P138" s="13">
        <f t="shared" si="42"/>
        <v>208.09999999999854</v>
      </c>
      <c r="Q138" s="4"/>
      <c r="Z138" s="153">
        <v>43565</v>
      </c>
    </row>
    <row r="139" spans="1:26" x14ac:dyDescent="0.25">
      <c r="A139" s="306"/>
      <c r="B139" s="12">
        <f t="shared" si="35"/>
        <v>11</v>
      </c>
      <c r="C139" s="27">
        <f>IF(ISNUMBER(H139), H139-ORC!O135,"")</f>
        <v>217.53899999999999</v>
      </c>
      <c r="D139" s="14">
        <v>57.6</v>
      </c>
      <c r="E139" s="16">
        <v>1126</v>
      </c>
      <c r="F139" s="336">
        <v>1122</v>
      </c>
      <c r="G139" s="14">
        <v>36.5</v>
      </c>
      <c r="H139" s="16">
        <v>512</v>
      </c>
      <c r="I139" s="16"/>
      <c r="J139" s="16">
        <f t="shared" si="36"/>
        <v>51217</v>
      </c>
      <c r="K139" s="16">
        <f t="shared" si="37"/>
        <v>1638</v>
      </c>
      <c r="L139" s="12">
        <f t="shared" si="38"/>
        <v>169961</v>
      </c>
      <c r="M139" s="13">
        <f t="shared" si="39"/>
        <v>31.257631257631257</v>
      </c>
      <c r="N139" s="316">
        <f t="shared" si="40"/>
        <v>30.13456028147634</v>
      </c>
      <c r="O139" s="13">
        <f t="shared" si="41"/>
        <v>20.600000000000023</v>
      </c>
      <c r="P139" s="13">
        <f t="shared" si="42"/>
        <v>228.70000000000437</v>
      </c>
      <c r="Q139" s="4"/>
      <c r="Z139" s="153">
        <v>43566</v>
      </c>
    </row>
    <row r="140" spans="1:26" x14ac:dyDescent="0.25">
      <c r="B140" s="12">
        <f t="shared" si="35"/>
        <v>12</v>
      </c>
      <c r="C140" s="27">
        <f>IF(ISNUMBER(H140), H140-ORC!O136,"")</f>
        <v>218.53899999999999</v>
      </c>
      <c r="D140" s="14">
        <v>57.5</v>
      </c>
      <c r="E140" s="16">
        <v>1121</v>
      </c>
      <c r="F140" s="336">
        <v>1110</v>
      </c>
      <c r="G140" s="14">
        <v>36.6</v>
      </c>
      <c r="H140" s="16">
        <v>514</v>
      </c>
      <c r="I140" s="16"/>
      <c r="J140" s="16">
        <f t="shared" si="36"/>
        <v>51731</v>
      </c>
      <c r="K140" s="16">
        <f t="shared" si="37"/>
        <v>1635</v>
      </c>
      <c r="L140" s="12">
        <f t="shared" si="38"/>
        <v>171596</v>
      </c>
      <c r="M140" s="13">
        <f t="shared" si="39"/>
        <v>31.437308868501528</v>
      </c>
      <c r="N140" s="316">
        <f t="shared" si="40"/>
        <v>30.14697312291662</v>
      </c>
      <c r="O140" s="13">
        <f t="shared" si="41"/>
        <v>23.5</v>
      </c>
      <c r="P140" s="13">
        <f t="shared" si="42"/>
        <v>252.20000000000437</v>
      </c>
      <c r="Q140" s="4"/>
      <c r="Z140" s="153">
        <v>43567</v>
      </c>
    </row>
    <row r="141" spans="1:26" x14ac:dyDescent="0.25">
      <c r="B141" s="12">
        <f t="shared" si="35"/>
        <v>13</v>
      </c>
      <c r="C141" s="27">
        <f>IF(ISNUMBER(H141), H141-ORC!O137,"")</f>
        <v>214.53899999999999</v>
      </c>
      <c r="D141" s="14">
        <v>57.4</v>
      </c>
      <c r="E141" s="16">
        <v>1117</v>
      </c>
      <c r="F141" s="336">
        <v>1100</v>
      </c>
      <c r="G141" s="14">
        <v>36</v>
      </c>
      <c r="H141" s="16">
        <v>501</v>
      </c>
      <c r="I141" s="16"/>
      <c r="J141" s="16">
        <f t="shared" si="36"/>
        <v>52232</v>
      </c>
      <c r="K141" s="16">
        <f t="shared" si="37"/>
        <v>1618</v>
      </c>
      <c r="L141" s="12">
        <f t="shared" si="38"/>
        <v>173214</v>
      </c>
      <c r="M141" s="13">
        <f t="shared" si="39"/>
        <v>30.964153275648947</v>
      </c>
      <c r="N141" s="316">
        <f t="shared" si="40"/>
        <v>30.154606440587944</v>
      </c>
      <c r="O141" s="13">
        <f t="shared" si="41"/>
        <v>15.600000000000023</v>
      </c>
      <c r="P141" s="13">
        <f t="shared" si="42"/>
        <v>267.80000000000291</v>
      </c>
      <c r="Q141" s="4"/>
      <c r="Z141" s="153">
        <v>43568</v>
      </c>
    </row>
    <row r="142" spans="1:26" x14ac:dyDescent="0.25">
      <c r="B142" s="12">
        <f t="shared" si="35"/>
        <v>14</v>
      </c>
      <c r="C142" s="27">
        <f>IF(ISNUMBER(H142), H142-ORC!O138,"")</f>
        <v>213.964</v>
      </c>
      <c r="D142" s="14">
        <v>57.2</v>
      </c>
      <c r="E142" s="16">
        <v>1107</v>
      </c>
      <c r="F142" s="336">
        <v>1120</v>
      </c>
      <c r="G142" s="14">
        <v>36</v>
      </c>
      <c r="H142" s="16">
        <v>501</v>
      </c>
      <c r="I142" s="16"/>
      <c r="J142" s="16">
        <f t="shared" si="36"/>
        <v>52733</v>
      </c>
      <c r="K142" s="16">
        <f t="shared" si="37"/>
        <v>1608</v>
      </c>
      <c r="L142" s="12">
        <f t="shared" si="38"/>
        <v>174822</v>
      </c>
      <c r="M142" s="13">
        <f t="shared" si="39"/>
        <v>31.156716417910445</v>
      </c>
      <c r="N142" s="316">
        <f t="shared" si="40"/>
        <v>30.163823775039756</v>
      </c>
      <c r="O142" s="13">
        <f t="shared" si="41"/>
        <v>18.600000000000023</v>
      </c>
      <c r="P142" s="13">
        <f t="shared" si="42"/>
        <v>286.40000000000146</v>
      </c>
      <c r="Q142" s="4"/>
      <c r="Z142" s="153">
        <v>43569</v>
      </c>
    </row>
    <row r="143" spans="1:26" x14ac:dyDescent="0.25">
      <c r="B143" s="12">
        <f t="shared" si="35"/>
        <v>15</v>
      </c>
      <c r="C143" s="27">
        <f>IF(ISNUMBER(H143), H143-ORC!O139,"")</f>
        <v>218.964</v>
      </c>
      <c r="D143" s="14">
        <v>57.2</v>
      </c>
      <c r="E143" s="16">
        <v>1104</v>
      </c>
      <c r="F143" s="336">
        <v>1112</v>
      </c>
      <c r="G143" s="14">
        <v>36.299999999999997</v>
      </c>
      <c r="H143" s="16">
        <v>508</v>
      </c>
      <c r="I143" s="16"/>
      <c r="J143" s="16">
        <f t="shared" si="36"/>
        <v>53241</v>
      </c>
      <c r="K143" s="16">
        <f t="shared" si="37"/>
        <v>1612</v>
      </c>
      <c r="L143" s="12">
        <f t="shared" si="38"/>
        <v>176434</v>
      </c>
      <c r="M143" s="13">
        <f t="shared" si="39"/>
        <v>31.513647642679899</v>
      </c>
      <c r="N143" s="316">
        <f t="shared" si="40"/>
        <v>30.176156523119126</v>
      </c>
      <c r="O143" s="13">
        <f t="shared" si="41"/>
        <v>24.400000000000034</v>
      </c>
      <c r="P143" s="13">
        <f t="shared" si="42"/>
        <v>310.80000000000291</v>
      </c>
      <c r="Q143" s="4"/>
      <c r="Z143" s="153">
        <v>43570</v>
      </c>
    </row>
    <row r="144" spans="1:26" x14ac:dyDescent="0.25">
      <c r="B144" s="12">
        <f t="shared" si="35"/>
        <v>16</v>
      </c>
      <c r="C144" s="27">
        <f>IF(ISNUMBER(H144), H144-ORC!O140,"")</f>
        <v>231.75200000000001</v>
      </c>
      <c r="D144" s="14">
        <v>57.1</v>
      </c>
      <c r="E144" s="16">
        <v>1100</v>
      </c>
      <c r="F144" s="336">
        <v>1105</v>
      </c>
      <c r="G144" s="14">
        <v>36.299999999999997</v>
      </c>
      <c r="H144" s="16">
        <v>508</v>
      </c>
      <c r="I144" s="16"/>
      <c r="J144" s="16">
        <f t="shared" si="36"/>
        <v>53749</v>
      </c>
      <c r="K144" s="16">
        <f t="shared" si="37"/>
        <v>1608</v>
      </c>
      <c r="L144" s="12">
        <f t="shared" si="38"/>
        <v>178042</v>
      </c>
      <c r="M144" s="13">
        <f t="shared" si="39"/>
        <v>31.592039800995025</v>
      </c>
      <c r="N144" s="316">
        <f t="shared" si="40"/>
        <v>30.188944181709932</v>
      </c>
      <c r="O144" s="13">
        <f t="shared" si="41"/>
        <v>25.600000000000023</v>
      </c>
      <c r="P144" s="13">
        <f t="shared" si="42"/>
        <v>336.40000000000146</v>
      </c>
      <c r="Q144" s="4"/>
      <c r="Z144" s="153">
        <v>43571</v>
      </c>
    </row>
    <row r="145" spans="1:30" x14ac:dyDescent="0.25">
      <c r="B145" s="12">
        <f t="shared" si="35"/>
        <v>17</v>
      </c>
      <c r="C145" s="27">
        <f>IF(ISNUMBER(H145), H145-ORC!O141,"")</f>
        <v>230.964</v>
      </c>
      <c r="D145" s="14">
        <v>57.1</v>
      </c>
      <c r="E145" s="16">
        <v>1100</v>
      </c>
      <c r="F145" s="336"/>
      <c r="G145" s="14">
        <v>36.299999999999997</v>
      </c>
      <c r="H145" s="16">
        <v>508</v>
      </c>
      <c r="I145" s="16"/>
      <c r="J145" s="16">
        <f t="shared" si="36"/>
        <v>54257</v>
      </c>
      <c r="K145" s="16">
        <f t="shared" si="37"/>
        <v>1608</v>
      </c>
      <c r="L145" s="12">
        <f t="shared" si="38"/>
        <v>179650</v>
      </c>
      <c r="M145" s="13">
        <f t="shared" si="39"/>
        <v>31.592039800995025</v>
      </c>
      <c r="N145" s="316">
        <f t="shared" si="40"/>
        <v>30.201502922349011</v>
      </c>
      <c r="O145" s="13">
        <f t="shared" si="41"/>
        <v>25.600000000000023</v>
      </c>
      <c r="P145" s="13">
        <f t="shared" si="42"/>
        <v>362</v>
      </c>
      <c r="Q145" s="4"/>
      <c r="Z145" s="153">
        <v>43572</v>
      </c>
    </row>
    <row r="146" spans="1:30" x14ac:dyDescent="0.25">
      <c r="B146" s="12">
        <f t="shared" si="35"/>
        <v>18</v>
      </c>
      <c r="C146" s="27">
        <f>IF(ISNUMBER(H146), H146-ORC!O142,"")</f>
        <v>241.964</v>
      </c>
      <c r="D146" s="14">
        <v>57.1</v>
      </c>
      <c r="E146" s="16">
        <v>1100</v>
      </c>
      <c r="F146" s="336">
        <v>1104</v>
      </c>
      <c r="G146" s="14">
        <v>36.299999999999997</v>
      </c>
      <c r="H146" s="16">
        <v>508</v>
      </c>
      <c r="I146" s="16"/>
      <c r="J146" s="16">
        <f t="shared" si="36"/>
        <v>54765</v>
      </c>
      <c r="K146" s="16">
        <f t="shared" si="37"/>
        <v>1608</v>
      </c>
      <c r="L146" s="12">
        <f t="shared" si="38"/>
        <v>181258</v>
      </c>
      <c r="M146" s="13">
        <f t="shared" si="39"/>
        <v>31.592039800995025</v>
      </c>
      <c r="N146" s="316">
        <f t="shared" si="40"/>
        <v>30.213838837458205</v>
      </c>
      <c r="O146" s="13">
        <f t="shared" si="41"/>
        <v>25.600000000000023</v>
      </c>
      <c r="P146" s="13">
        <f t="shared" si="42"/>
        <v>387.59999999999854</v>
      </c>
      <c r="Q146" s="4"/>
      <c r="Z146" s="153">
        <v>43573</v>
      </c>
    </row>
    <row r="147" spans="1:30" x14ac:dyDescent="0.25">
      <c r="B147" s="12">
        <f t="shared" si="35"/>
        <v>19</v>
      </c>
      <c r="C147" s="27">
        <f>IF(ISNUMBER(H147), H147-ORC!O143,"")</f>
        <v>241.53899999999999</v>
      </c>
      <c r="D147" s="14">
        <v>57.4</v>
      </c>
      <c r="E147" s="16">
        <v>1117</v>
      </c>
      <c r="F147" s="337"/>
      <c r="G147" s="14">
        <v>36.6</v>
      </c>
      <c r="H147" s="16">
        <v>514</v>
      </c>
      <c r="I147" s="16"/>
      <c r="J147" s="16">
        <f t="shared" si="36"/>
        <v>55279</v>
      </c>
      <c r="K147" s="16">
        <f t="shared" si="37"/>
        <v>1631</v>
      </c>
      <c r="L147" s="12">
        <f t="shared" si="38"/>
        <v>182889</v>
      </c>
      <c r="M147" s="13">
        <f t="shared" si="39"/>
        <v>31.514408338442674</v>
      </c>
      <c r="N147" s="316">
        <f t="shared" si="40"/>
        <v>30.225437287097641</v>
      </c>
      <c r="O147" s="13">
        <f t="shared" si="41"/>
        <v>24.700000000000045</v>
      </c>
      <c r="P147" s="13">
        <f t="shared" si="42"/>
        <v>412.30000000000291</v>
      </c>
      <c r="Q147" s="4"/>
      <c r="Z147" s="153">
        <v>43574</v>
      </c>
    </row>
    <row r="148" spans="1:30" x14ac:dyDescent="0.25">
      <c r="B148" s="12">
        <f t="shared" si="35"/>
        <v>20</v>
      </c>
      <c r="C148" s="27">
        <f>IF(ISNUMBER(H148), H148-ORC!O144,"")</f>
        <v>253.452</v>
      </c>
      <c r="D148" s="14">
        <v>57.7</v>
      </c>
      <c r="E148" s="16">
        <v>1132</v>
      </c>
      <c r="F148" s="336"/>
      <c r="G148" s="14">
        <v>36.9</v>
      </c>
      <c r="H148" s="16">
        <v>520</v>
      </c>
      <c r="I148" s="16"/>
      <c r="J148" s="16">
        <f t="shared" si="36"/>
        <v>55799</v>
      </c>
      <c r="K148" s="16">
        <f t="shared" si="37"/>
        <v>1652</v>
      </c>
      <c r="L148" s="12">
        <f t="shared" si="38"/>
        <v>184541</v>
      </c>
      <c r="M148" s="13">
        <f t="shared" si="39"/>
        <v>31.476997578692494</v>
      </c>
      <c r="N148" s="316">
        <f t="shared" si="40"/>
        <v>30.236641180008778</v>
      </c>
      <c r="O148" s="13">
        <f t="shared" si="41"/>
        <v>24.400000000000034</v>
      </c>
      <c r="P148" s="13">
        <f t="shared" si="42"/>
        <v>436.70000000000437</v>
      </c>
      <c r="Q148" s="4"/>
      <c r="Z148" s="153">
        <v>43575</v>
      </c>
    </row>
    <row r="149" spans="1:30" x14ac:dyDescent="0.25">
      <c r="B149" s="12">
        <f t="shared" si="35"/>
        <v>21</v>
      </c>
      <c r="C149" s="27">
        <f>IF(ISNUMBER(H149), H149-ORC!O145,"")</f>
        <v>256.221</v>
      </c>
      <c r="D149" s="14">
        <v>57.9</v>
      </c>
      <c r="E149" s="16">
        <v>1143</v>
      </c>
      <c r="F149" s="337"/>
      <c r="G149" s="14">
        <v>37.1</v>
      </c>
      <c r="H149" s="16">
        <v>524</v>
      </c>
      <c r="I149" s="16"/>
      <c r="J149" s="16">
        <f t="shared" si="36"/>
        <v>56323</v>
      </c>
      <c r="K149" s="16">
        <f t="shared" si="37"/>
        <v>1667</v>
      </c>
      <c r="L149" s="12">
        <f t="shared" si="38"/>
        <v>186208</v>
      </c>
      <c r="M149" s="13">
        <f t="shared" si="39"/>
        <v>31.433713257348529</v>
      </c>
      <c r="N149" s="316">
        <f t="shared" si="40"/>
        <v>30.247357793435299</v>
      </c>
      <c r="O149" s="13">
        <f t="shared" si="41"/>
        <v>23.900000000000034</v>
      </c>
      <c r="P149" s="13">
        <f t="shared" si="42"/>
        <v>460.59999999999854</v>
      </c>
      <c r="Q149" s="4"/>
      <c r="Z149" s="153">
        <v>43576</v>
      </c>
    </row>
    <row r="150" spans="1:30" x14ac:dyDescent="0.25">
      <c r="B150" s="12">
        <f t="shared" si="35"/>
        <v>22</v>
      </c>
      <c r="C150" s="27">
        <f>IF(ISNUMBER(H150), H150-ORC!O146,"")</f>
        <v>252.00800000000004</v>
      </c>
      <c r="D150" s="14">
        <v>57.9</v>
      </c>
      <c r="E150" s="16">
        <v>1143</v>
      </c>
      <c r="F150" s="336">
        <v>1141</v>
      </c>
      <c r="G150" s="14">
        <v>36.9</v>
      </c>
      <c r="H150" s="16">
        <v>520</v>
      </c>
      <c r="I150" s="16"/>
      <c r="J150" s="16">
        <f t="shared" si="36"/>
        <v>56843</v>
      </c>
      <c r="K150" s="16">
        <f t="shared" si="37"/>
        <v>1663</v>
      </c>
      <c r="L150" s="12">
        <f t="shared" si="38"/>
        <v>187871</v>
      </c>
      <c r="M150" s="13">
        <f t="shared" si="39"/>
        <v>31.268791340950091</v>
      </c>
      <c r="N150" s="316">
        <f t="shared" si="40"/>
        <v>30.256399337843519</v>
      </c>
      <c r="O150" s="13">
        <f t="shared" si="41"/>
        <v>21.100000000000023</v>
      </c>
      <c r="P150" s="13">
        <f t="shared" si="42"/>
        <v>481.70000000000437</v>
      </c>
      <c r="Q150" s="4"/>
      <c r="Z150" s="153">
        <v>43577</v>
      </c>
    </row>
    <row r="151" spans="1:30" x14ac:dyDescent="0.25">
      <c r="B151" s="12">
        <f t="shared" si="35"/>
        <v>23</v>
      </c>
      <c r="C151" s="27">
        <f>IF(ISNUMBER(H151), H151-ORC!O147,"")</f>
        <v>253.78399999999999</v>
      </c>
      <c r="D151" s="14">
        <v>58</v>
      </c>
      <c r="E151" s="16">
        <v>1150</v>
      </c>
      <c r="F151" s="336"/>
      <c r="G151" s="14">
        <v>37</v>
      </c>
      <c r="H151" s="16">
        <v>522</v>
      </c>
      <c r="I151" s="16"/>
      <c r="J151" s="16">
        <f t="shared" si="36"/>
        <v>57365</v>
      </c>
      <c r="K151" s="16">
        <f t="shared" si="37"/>
        <v>1672</v>
      </c>
      <c r="L151" s="12">
        <f t="shared" si="38"/>
        <v>189543</v>
      </c>
      <c r="M151" s="13">
        <f t="shared" si="39"/>
        <v>31.220095693779903</v>
      </c>
      <c r="N151" s="316">
        <f t="shared" si="40"/>
        <v>30.264900312857769</v>
      </c>
      <c r="O151" s="13">
        <f t="shared" si="41"/>
        <v>20.400000000000034</v>
      </c>
      <c r="P151" s="13">
        <f t="shared" si="42"/>
        <v>502.09999999999854</v>
      </c>
      <c r="Q151" s="4"/>
      <c r="Z151" s="153">
        <v>43578</v>
      </c>
    </row>
    <row r="152" spans="1:30" x14ac:dyDescent="0.25">
      <c r="B152" s="12">
        <f t="shared" si="35"/>
        <v>24</v>
      </c>
      <c r="C152" s="27">
        <f>IF(ISNUMBER(H152), H152-ORC!O148,"")</f>
        <v>255.78399999999999</v>
      </c>
      <c r="D152" s="14">
        <v>58.1</v>
      </c>
      <c r="E152" s="16">
        <v>1155</v>
      </c>
      <c r="F152" s="336">
        <v>1150</v>
      </c>
      <c r="G152" s="14">
        <v>37.1</v>
      </c>
      <c r="H152" s="16">
        <v>524</v>
      </c>
      <c r="I152" s="16"/>
      <c r="J152" s="16">
        <f t="shared" si="36"/>
        <v>57889</v>
      </c>
      <c r="K152" s="16">
        <f t="shared" si="37"/>
        <v>1679</v>
      </c>
      <c r="L152" s="12">
        <f t="shared" si="38"/>
        <v>191222</v>
      </c>
      <c r="M152" s="13">
        <f t="shared" si="39"/>
        <v>31.209053007742703</v>
      </c>
      <c r="N152" s="316">
        <f t="shared" si="40"/>
        <v>30.27319032328916</v>
      </c>
      <c r="O152" s="13">
        <f t="shared" si="41"/>
        <v>20.300000000000011</v>
      </c>
      <c r="P152" s="13">
        <f t="shared" si="42"/>
        <v>522.40000000000146</v>
      </c>
      <c r="Q152" s="4"/>
      <c r="Z152" s="153">
        <v>43579</v>
      </c>
    </row>
    <row r="153" spans="1:30" x14ac:dyDescent="0.25">
      <c r="B153" s="12">
        <f t="shared" si="35"/>
        <v>25</v>
      </c>
      <c r="C153" s="27">
        <f>IF(ISNUMBER(H153), H153-ORC!O149,"")</f>
        <v>252.33299999999997</v>
      </c>
      <c r="D153" s="14">
        <v>58.3</v>
      </c>
      <c r="E153" s="16">
        <v>1166</v>
      </c>
      <c r="F153" s="336"/>
      <c r="G153" s="14">
        <v>37</v>
      </c>
      <c r="H153" s="16">
        <v>522</v>
      </c>
      <c r="I153" s="16"/>
      <c r="J153" s="16">
        <f t="shared" si="36"/>
        <v>58411</v>
      </c>
      <c r="K153" s="16">
        <f t="shared" si="37"/>
        <v>1688</v>
      </c>
      <c r="L153" s="12">
        <f t="shared" si="38"/>
        <v>192910</v>
      </c>
      <c r="M153" s="13">
        <f t="shared" si="39"/>
        <v>30.924170616113745</v>
      </c>
      <c r="N153" s="316">
        <f t="shared" si="40"/>
        <v>30.278886527396192</v>
      </c>
      <c r="O153" s="13">
        <f t="shared" si="41"/>
        <v>15.600000000000023</v>
      </c>
      <c r="P153" s="13">
        <f t="shared" si="42"/>
        <v>538</v>
      </c>
      <c r="Q153" s="4"/>
      <c r="S153" s="3"/>
      <c r="T153" s="7"/>
      <c r="U153" s="8"/>
      <c r="V153" s="7"/>
      <c r="W153" s="8"/>
      <c r="X153" s="7"/>
      <c r="Y153" s="7"/>
      <c r="Z153" s="153">
        <v>43580</v>
      </c>
      <c r="AA153" s="9"/>
      <c r="AB153" s="10"/>
      <c r="AC153" s="9"/>
      <c r="AD153" s="9"/>
    </row>
    <row r="154" spans="1:30" x14ac:dyDescent="0.25">
      <c r="B154" s="12">
        <f t="shared" si="35"/>
        <v>26</v>
      </c>
      <c r="C154" s="27">
        <f>IF(ISNUMBER(H154), H154-ORC!O150,"")</f>
        <v>249.10599999999999</v>
      </c>
      <c r="D154" s="14">
        <v>58.3</v>
      </c>
      <c r="E154" s="16">
        <v>1166</v>
      </c>
      <c r="F154" s="336">
        <v>1163</v>
      </c>
      <c r="G154" s="14">
        <v>37.299999999999997</v>
      </c>
      <c r="H154" s="16">
        <v>528</v>
      </c>
      <c r="I154" s="16"/>
      <c r="J154" s="16">
        <f t="shared" si="36"/>
        <v>58939</v>
      </c>
      <c r="K154" s="16">
        <f t="shared" si="37"/>
        <v>1694</v>
      </c>
      <c r="L154" s="12">
        <f t="shared" si="38"/>
        <v>194604</v>
      </c>
      <c r="M154" s="13">
        <f t="shared" si="39"/>
        <v>31.168831168831169</v>
      </c>
      <c r="N154" s="316">
        <f t="shared" si="40"/>
        <v>30.286633368276089</v>
      </c>
      <c r="O154" s="13">
        <f t="shared" si="41"/>
        <v>19.800000000000011</v>
      </c>
      <c r="P154" s="13">
        <f t="shared" si="42"/>
        <v>557.80000000000291</v>
      </c>
      <c r="Q154" s="4"/>
      <c r="Z154" s="153">
        <v>43581</v>
      </c>
    </row>
    <row r="155" spans="1:30" x14ac:dyDescent="0.25">
      <c r="A155" s="321"/>
      <c r="B155" s="12">
        <f t="shared" si="35"/>
        <v>27</v>
      </c>
      <c r="C155" s="27">
        <f>IF(ISNUMBER(H155), H155-ORC!O151,"")</f>
        <v>247.87700000000001</v>
      </c>
      <c r="D155" s="14">
        <v>58.4</v>
      </c>
      <c r="E155" s="16">
        <v>1172</v>
      </c>
      <c r="F155" s="336"/>
      <c r="G155" s="14">
        <v>37.299999999999997</v>
      </c>
      <c r="H155" s="16">
        <v>528</v>
      </c>
      <c r="I155" s="16"/>
      <c r="J155" s="16">
        <f t="shared" si="36"/>
        <v>59467</v>
      </c>
      <c r="K155" s="16">
        <f t="shared" si="37"/>
        <v>1700</v>
      </c>
      <c r="L155" s="12">
        <f t="shared" si="38"/>
        <v>196304</v>
      </c>
      <c r="M155" s="13">
        <f t="shared" si="39"/>
        <v>31.058823529411768</v>
      </c>
      <c r="N155" s="316">
        <f t="shared" si="40"/>
        <v>30.293320564023148</v>
      </c>
      <c r="O155" s="13">
        <f t="shared" si="41"/>
        <v>18</v>
      </c>
      <c r="P155" s="13">
        <f t="shared" si="42"/>
        <v>575.80000000000291</v>
      </c>
      <c r="Q155" s="4"/>
      <c r="Z155" s="153">
        <v>43582</v>
      </c>
    </row>
    <row r="156" spans="1:30" x14ac:dyDescent="0.25">
      <c r="B156" s="12">
        <f t="shared" si="35"/>
        <v>28</v>
      </c>
      <c r="C156" s="27">
        <f>IF(ISNUMBER(H156), H156-ORC!O152,"")</f>
        <v>240.87700000000001</v>
      </c>
      <c r="D156" s="14">
        <v>58.4</v>
      </c>
      <c r="E156" s="16">
        <v>1172</v>
      </c>
      <c r="F156" s="337"/>
      <c r="G156" s="14">
        <v>37.200000000000003</v>
      </c>
      <c r="H156" s="16">
        <v>526</v>
      </c>
      <c r="I156" s="16"/>
      <c r="J156" s="16">
        <f t="shared" si="36"/>
        <v>59993</v>
      </c>
      <c r="K156" s="16">
        <f t="shared" si="37"/>
        <v>1698</v>
      </c>
      <c r="L156" s="12">
        <f t="shared" si="38"/>
        <v>198002</v>
      </c>
      <c r="M156" s="13">
        <f t="shared" si="39"/>
        <v>30.977620730270907</v>
      </c>
      <c r="N156" s="316">
        <f t="shared" si="40"/>
        <v>30.299188897081848</v>
      </c>
      <c r="O156" s="13">
        <f t="shared" si="41"/>
        <v>16.600000000000023</v>
      </c>
      <c r="P156" s="13">
        <f t="shared" si="42"/>
        <v>592.40000000000146</v>
      </c>
      <c r="Q156" s="4"/>
      <c r="Z156" s="153">
        <v>43583</v>
      </c>
    </row>
    <row r="157" spans="1:30" x14ac:dyDescent="0.25">
      <c r="B157" s="12">
        <f t="shared" si="35"/>
        <v>29</v>
      </c>
      <c r="C157" s="27">
        <f>IF(ISNUMBER(H157), H157-ORC!O153,"")</f>
        <v>245.10599999999999</v>
      </c>
      <c r="D157" s="14">
        <v>58.4</v>
      </c>
      <c r="E157" s="16">
        <v>1172</v>
      </c>
      <c r="F157" s="336">
        <v>1160</v>
      </c>
      <c r="G157" s="14">
        <v>37.4</v>
      </c>
      <c r="H157" s="16">
        <v>530</v>
      </c>
      <c r="I157" s="16"/>
      <c r="J157" s="16">
        <f t="shared" si="36"/>
        <v>60523</v>
      </c>
      <c r="K157" s="16">
        <f t="shared" si="37"/>
        <v>1702</v>
      </c>
      <c r="L157" s="12">
        <f t="shared" si="38"/>
        <v>199704</v>
      </c>
      <c r="M157" s="13">
        <f t="shared" si="39"/>
        <v>31.139835487661578</v>
      </c>
      <c r="N157" s="316">
        <f t="shared" si="40"/>
        <v>30.306353403036496</v>
      </c>
      <c r="O157" s="13">
        <f t="shared" si="41"/>
        <v>19.400000000000034</v>
      </c>
      <c r="P157" s="13">
        <f t="shared" si="42"/>
        <v>611.80000000000291</v>
      </c>
      <c r="Q157" s="4"/>
      <c r="Z157" s="153">
        <v>43584</v>
      </c>
    </row>
    <row r="158" spans="1:30" ht="18.75" thickBot="1" x14ac:dyDescent="0.3">
      <c r="B158" s="12">
        <f t="shared" si="35"/>
        <v>30</v>
      </c>
      <c r="C158" s="27">
        <f>IF(ISNUMBER(H158), H158-ORC!O154,"")</f>
        <v>238.87700000000001</v>
      </c>
      <c r="D158" s="14">
        <v>58.4</v>
      </c>
      <c r="E158" s="16">
        <v>1172</v>
      </c>
      <c r="F158" s="336"/>
      <c r="G158" s="14">
        <v>37.1</v>
      </c>
      <c r="H158" s="16">
        <v>524</v>
      </c>
      <c r="I158" s="16"/>
      <c r="J158" s="16">
        <f t="shared" si="36"/>
        <v>61047</v>
      </c>
      <c r="K158" s="16">
        <f t="shared" si="37"/>
        <v>1696</v>
      </c>
      <c r="L158" s="12">
        <f t="shared" si="38"/>
        <v>201400</v>
      </c>
      <c r="M158" s="13">
        <f t="shared" si="39"/>
        <v>30.89622641509434</v>
      </c>
      <c r="N158" s="316">
        <f t="shared" si="40"/>
        <v>30.311320754716981</v>
      </c>
      <c r="O158" s="13">
        <f t="shared" si="41"/>
        <v>15.200000000000045</v>
      </c>
      <c r="P158" s="13">
        <f t="shared" si="42"/>
        <v>627</v>
      </c>
      <c r="Q158" s="4"/>
      <c r="Z158" s="153">
        <v>43585</v>
      </c>
    </row>
    <row r="159" spans="1:30" ht="18.75" thickTop="1" x14ac:dyDescent="0.25">
      <c r="B159" s="18" t="s">
        <v>36</v>
      </c>
      <c r="C159" s="19">
        <f t="shared" ref="C159:I159" si="43">MAX(C129:C158)</f>
        <v>256.221</v>
      </c>
      <c r="D159" s="20">
        <f t="shared" si="43"/>
        <v>60.5</v>
      </c>
      <c r="E159" s="19">
        <f t="shared" si="43"/>
        <v>1310</v>
      </c>
      <c r="F159" s="418">
        <f t="shared" si="43"/>
        <v>1292</v>
      </c>
      <c r="G159" s="20">
        <f t="shared" si="43"/>
        <v>39.200000000000003</v>
      </c>
      <c r="H159" s="19">
        <f t="shared" si="43"/>
        <v>568</v>
      </c>
      <c r="I159" s="19">
        <f t="shared" si="43"/>
        <v>0</v>
      </c>
      <c r="J159" s="19"/>
      <c r="K159" s="19">
        <f>MAX(K129:K158)</f>
        <v>1878</v>
      </c>
      <c r="L159" s="19"/>
      <c r="M159" s="21">
        <f>MAX(M129:M158)</f>
        <v>31.592039800995025</v>
      </c>
      <c r="N159" s="395"/>
      <c r="O159" s="21">
        <f>MAX(O129:O158)</f>
        <v>25.600000000000023</v>
      </c>
      <c r="P159" s="21"/>
      <c r="Q159" s="4"/>
    </row>
    <row r="160" spans="1:30" x14ac:dyDescent="0.25">
      <c r="B160" s="12" t="s">
        <v>37</v>
      </c>
      <c r="C160" s="16">
        <f t="shared" ref="C160:I160" si="44">MIN(C129:C158)</f>
        <v>159.06100000000004</v>
      </c>
      <c r="D160" s="14">
        <f t="shared" si="44"/>
        <v>57.1</v>
      </c>
      <c r="E160" s="16">
        <f t="shared" si="44"/>
        <v>1100</v>
      </c>
      <c r="F160" s="337">
        <f t="shared" si="44"/>
        <v>1100</v>
      </c>
      <c r="G160" s="14">
        <f t="shared" si="44"/>
        <v>36</v>
      </c>
      <c r="H160" s="16">
        <f t="shared" si="44"/>
        <v>501</v>
      </c>
      <c r="I160" s="16">
        <f t="shared" si="44"/>
        <v>0</v>
      </c>
      <c r="J160" s="16"/>
      <c r="K160" s="16">
        <f>MIN(K129:K158)</f>
        <v>1608</v>
      </c>
      <c r="L160" s="16"/>
      <c r="M160" s="13">
        <f>MIN(M129:M158)</f>
        <v>30.151024811218985</v>
      </c>
      <c r="N160" s="315"/>
      <c r="O160" s="13">
        <f>MIN(O129:O158)</f>
        <v>2.8000000000000682</v>
      </c>
      <c r="P160" s="13"/>
      <c r="Q160" s="4"/>
    </row>
    <row r="161" spans="2:26" x14ac:dyDescent="0.25">
      <c r="B161" s="12" t="s">
        <v>35</v>
      </c>
      <c r="C161" s="16">
        <f t="shared" ref="C161:H161" si="45">AVERAGE(C129:C158)</f>
        <v>217.44893333333331</v>
      </c>
      <c r="D161" s="14">
        <f t="shared" si="45"/>
        <v>58.216666666666683</v>
      </c>
      <c r="E161" s="16">
        <f t="shared" si="45"/>
        <v>1163.8</v>
      </c>
      <c r="F161" s="337">
        <f t="shared" si="45"/>
        <v>1159.6666666666667</v>
      </c>
      <c r="G161" s="14">
        <f t="shared" si="45"/>
        <v>37.059999999999988</v>
      </c>
      <c r="H161" s="16">
        <f t="shared" si="45"/>
        <v>523.33333333333337</v>
      </c>
      <c r="I161" s="16" t="e">
        <f>AVERAGE(I129:I158)</f>
        <v>#DIV/0!</v>
      </c>
      <c r="J161" s="16"/>
      <c r="K161" s="16">
        <f>AVERAGE(K129:K158)</f>
        <v>1687.1333333333334</v>
      </c>
      <c r="L161" s="16"/>
      <c r="M161" s="13">
        <f>AVERAGE(M129:M158)</f>
        <v>31.033755427452636</v>
      </c>
      <c r="N161" s="315"/>
      <c r="O161" s="13">
        <f>AVERAGE(O129:O158)</f>
        <v>17.193333333333353</v>
      </c>
      <c r="P161" s="13"/>
      <c r="Q161" s="4"/>
    </row>
    <row r="162" spans="2:26" x14ac:dyDescent="0.25">
      <c r="B162" s="15" t="s">
        <v>38</v>
      </c>
      <c r="C162" s="6"/>
      <c r="D162" s="6"/>
      <c r="E162" s="53"/>
      <c r="F162" s="419"/>
      <c r="G162" s="6"/>
      <c r="H162" s="53"/>
      <c r="I162" s="6"/>
      <c r="J162" s="6"/>
      <c r="K162" s="6"/>
      <c r="L162" s="6"/>
      <c r="M162" s="6"/>
      <c r="N162" s="394"/>
      <c r="O162" s="6"/>
      <c r="P162" s="6"/>
    </row>
    <row r="163" spans="2:26" x14ac:dyDescent="0.25">
      <c r="B163" s="5" t="s">
        <v>39</v>
      </c>
    </row>
    <row r="165" spans="2:26" x14ac:dyDescent="0.25">
      <c r="B165" s="1" t="s">
        <v>0</v>
      </c>
      <c r="C165" s="1"/>
      <c r="D165" s="1"/>
      <c r="E165" s="154"/>
      <c r="F165" s="409"/>
      <c r="G165" s="1"/>
      <c r="H165" s="154"/>
      <c r="I165" s="1"/>
      <c r="J165" s="1"/>
      <c r="K165" s="1"/>
      <c r="L165" s="1"/>
      <c r="M165" s="1"/>
      <c r="N165" s="389"/>
      <c r="O165" s="1"/>
      <c r="P165" s="1"/>
    </row>
    <row r="166" spans="2:26" x14ac:dyDescent="0.25">
      <c r="B166" s="3"/>
    </row>
    <row r="167" spans="2:26" x14ac:dyDescent="0.25">
      <c r="B167" s="11" t="s">
        <v>26</v>
      </c>
      <c r="C167" s="11"/>
      <c r="D167" s="434" t="s">
        <v>4</v>
      </c>
      <c r="E167" s="435"/>
      <c r="F167" s="436"/>
      <c r="G167" s="434" t="s">
        <v>5</v>
      </c>
      <c r="H167" s="435"/>
      <c r="I167" s="435"/>
      <c r="J167" s="436"/>
      <c r="K167" s="434" t="s">
        <v>6</v>
      </c>
      <c r="L167" s="436"/>
      <c r="M167" s="434" t="s">
        <v>7</v>
      </c>
      <c r="N167" s="436"/>
      <c r="O167" s="434" t="s">
        <v>8</v>
      </c>
      <c r="P167" s="436"/>
      <c r="Q167" s="4"/>
    </row>
    <row r="168" spans="2:26" x14ac:dyDescent="0.25">
      <c r="B168" s="118"/>
      <c r="C168" s="118" t="s">
        <v>3</v>
      </c>
      <c r="D168" s="121"/>
      <c r="E168" s="155" t="s">
        <v>78</v>
      </c>
      <c r="F168" s="411" t="s">
        <v>77</v>
      </c>
      <c r="G168" s="119"/>
      <c r="H168" s="155" t="s">
        <v>78</v>
      </c>
      <c r="I168" s="120" t="s">
        <v>77</v>
      </c>
      <c r="J168" s="11" t="s">
        <v>16</v>
      </c>
      <c r="K168" s="11"/>
      <c r="L168" s="11" t="s">
        <v>16</v>
      </c>
      <c r="M168" s="119"/>
      <c r="N168" s="390"/>
      <c r="O168" s="119"/>
      <c r="P168" s="119"/>
      <c r="Q168" s="4"/>
    </row>
    <row r="169" spans="2:26" x14ac:dyDescent="0.25">
      <c r="B169" s="22">
        <v>2019</v>
      </c>
      <c r="C169" s="22" t="s">
        <v>17</v>
      </c>
      <c r="D169" s="22" t="s">
        <v>14</v>
      </c>
      <c r="E169" s="63" t="s">
        <v>17</v>
      </c>
      <c r="F169" s="412" t="s">
        <v>17</v>
      </c>
      <c r="G169" s="22" t="s">
        <v>14</v>
      </c>
      <c r="H169" s="63" t="s">
        <v>17</v>
      </c>
      <c r="I169" s="22" t="s">
        <v>17</v>
      </c>
      <c r="J169" s="22" t="s">
        <v>17</v>
      </c>
      <c r="K169" s="22" t="s">
        <v>17</v>
      </c>
      <c r="L169" s="22" t="s">
        <v>17</v>
      </c>
      <c r="M169" s="22" t="s">
        <v>15</v>
      </c>
      <c r="N169" s="391" t="s">
        <v>16</v>
      </c>
      <c r="O169" s="22" t="s">
        <v>15</v>
      </c>
      <c r="P169" s="22" t="s">
        <v>16</v>
      </c>
      <c r="Q169" s="4"/>
    </row>
    <row r="170" spans="2:26" x14ac:dyDescent="0.25">
      <c r="B170" s="12">
        <v>1</v>
      </c>
      <c r="C170" s="27">
        <f>IF(ISNUMBER(H170), H170-ORC!O165,"")</f>
        <v>242.87700000000001</v>
      </c>
      <c r="D170" s="14">
        <v>58.5</v>
      </c>
      <c r="E170" s="16">
        <v>1180</v>
      </c>
      <c r="F170" s="336">
        <v>1156</v>
      </c>
      <c r="G170" s="14">
        <v>37.4</v>
      </c>
      <c r="H170" s="16">
        <v>530</v>
      </c>
      <c r="I170" s="16"/>
      <c r="J170" s="16">
        <f>J158+H170</f>
        <v>61577</v>
      </c>
      <c r="K170" s="16">
        <f>E170+H170</f>
        <v>1710</v>
      </c>
      <c r="L170" s="16">
        <f>L158+K170</f>
        <v>203110</v>
      </c>
      <c r="M170" s="13">
        <f>IF(AND(ISNUMBER(H170),ISNUMBER(K170)), H170/K170*100,"")</f>
        <v>30.994152046783626</v>
      </c>
      <c r="N170" s="316">
        <f>J170/L170*100</f>
        <v>30.317069568214265</v>
      </c>
      <c r="O170" s="13">
        <f>-(K170*0.3)+H170</f>
        <v>17</v>
      </c>
      <c r="P170" s="13">
        <f>-(L170*0.3)+J170</f>
        <v>644</v>
      </c>
      <c r="Q170" s="4"/>
      <c r="Z170" s="153">
        <v>43586</v>
      </c>
    </row>
    <row r="171" spans="2:26" x14ac:dyDescent="0.25">
      <c r="B171" s="12">
        <f t="shared" ref="B171:B200" si="46">SUM(B170+1)</f>
        <v>2</v>
      </c>
      <c r="C171" s="27">
        <f>IF(ISNUMBER(H171), H171-ORC!O166,"")</f>
        <v>238.87700000000001</v>
      </c>
      <c r="D171" s="14">
        <v>58.5</v>
      </c>
      <c r="E171" s="16">
        <v>1180</v>
      </c>
      <c r="F171" s="336"/>
      <c r="G171" s="14">
        <v>37.4</v>
      </c>
      <c r="H171" s="16">
        <v>530</v>
      </c>
      <c r="I171" s="16"/>
      <c r="J171" s="16">
        <f t="shared" ref="J171:J200" si="47">J170+H171</f>
        <v>62107</v>
      </c>
      <c r="K171" s="16">
        <f t="shared" ref="K171:K200" si="48">E171+H171</f>
        <v>1710</v>
      </c>
      <c r="L171" s="12">
        <f t="shared" ref="L171:L200" si="49">L170+K171</f>
        <v>204820</v>
      </c>
      <c r="M171" s="13">
        <f t="shared" ref="M171:M200" si="50">IF(AND(ISNUMBER(H171),ISNUMBER(K171)), H171/K171*100,"")</f>
        <v>30.994152046783626</v>
      </c>
      <c r="N171" s="316">
        <f t="shared" ref="N171:N200" si="51">J171/L171*100</f>
        <v>30.322722390391565</v>
      </c>
      <c r="O171" s="13">
        <f t="shared" ref="O171:O200" si="52">-(K171*0.3)+H171</f>
        <v>17</v>
      </c>
      <c r="P171" s="13">
        <f t="shared" ref="P171:P200" si="53">-(L171*0.3)+J171</f>
        <v>661</v>
      </c>
      <c r="Q171" s="4"/>
      <c r="Z171" s="153">
        <f>Z170+1</f>
        <v>43587</v>
      </c>
    </row>
    <row r="172" spans="2:26" x14ac:dyDescent="0.25">
      <c r="B172" s="12">
        <f t="shared" si="46"/>
        <v>3</v>
      </c>
      <c r="C172" s="27">
        <f>IF(ISNUMBER(H172), H172-ORC!O167,"")</f>
        <v>233.87700000000001</v>
      </c>
      <c r="D172" s="14">
        <v>58.5</v>
      </c>
      <c r="E172" s="16">
        <v>1180</v>
      </c>
      <c r="F172" s="336">
        <v>1160</v>
      </c>
      <c r="G172" s="14">
        <v>37.6</v>
      </c>
      <c r="H172" s="16">
        <v>534</v>
      </c>
      <c r="I172" s="16"/>
      <c r="J172" s="16">
        <f t="shared" si="47"/>
        <v>62641</v>
      </c>
      <c r="K172" s="16">
        <f t="shared" si="48"/>
        <v>1714</v>
      </c>
      <c r="L172" s="12">
        <f t="shared" si="49"/>
        <v>206534</v>
      </c>
      <c r="M172" s="13">
        <f t="shared" si="50"/>
        <v>31.155192532088684</v>
      </c>
      <c r="N172" s="316">
        <f t="shared" si="51"/>
        <v>30.329630956646366</v>
      </c>
      <c r="O172" s="13">
        <f t="shared" si="52"/>
        <v>19.800000000000068</v>
      </c>
      <c r="P172" s="13">
        <f t="shared" si="53"/>
        <v>680.80000000000291</v>
      </c>
      <c r="Q172" s="4"/>
      <c r="Z172" s="153">
        <f t="shared" ref="Z172:Z200" si="54">Z171+1</f>
        <v>43588</v>
      </c>
    </row>
    <row r="173" spans="2:26" x14ac:dyDescent="0.25">
      <c r="B173" s="12">
        <f t="shared" si="46"/>
        <v>4</v>
      </c>
      <c r="C173" s="27">
        <f>IF(ISNUMBER(H173), H173-ORC!O168,"")</f>
        <v>231.87700000000001</v>
      </c>
      <c r="D173" s="14">
        <v>58.5</v>
      </c>
      <c r="E173" s="16">
        <v>1180</v>
      </c>
      <c r="F173" s="336"/>
      <c r="G173" s="14">
        <v>37.5</v>
      </c>
      <c r="H173" s="16">
        <v>532</v>
      </c>
      <c r="I173" s="16"/>
      <c r="J173" s="16">
        <f t="shared" si="47"/>
        <v>63173</v>
      </c>
      <c r="K173" s="16">
        <f t="shared" si="48"/>
        <v>1712</v>
      </c>
      <c r="L173" s="12">
        <f t="shared" si="49"/>
        <v>208246</v>
      </c>
      <c r="M173" s="13">
        <f t="shared" si="50"/>
        <v>31.074766355140188</v>
      </c>
      <c r="N173" s="316">
        <f t="shared" si="51"/>
        <v>30.335756749229276</v>
      </c>
      <c r="O173" s="13">
        <f t="shared" si="52"/>
        <v>18.399999999999977</v>
      </c>
      <c r="P173" s="13">
        <f t="shared" si="53"/>
        <v>699.20000000000437</v>
      </c>
      <c r="Q173" s="4"/>
      <c r="Z173" s="153">
        <f t="shared" si="54"/>
        <v>43589</v>
      </c>
    </row>
    <row r="174" spans="2:26" x14ac:dyDescent="0.25">
      <c r="B174" s="12">
        <f t="shared" si="46"/>
        <v>5</v>
      </c>
      <c r="C174" s="27">
        <f>IF(ISNUMBER(H174), H174-ORC!O169,"")</f>
        <v>228.64699999999999</v>
      </c>
      <c r="D174" s="14">
        <v>58.5</v>
      </c>
      <c r="E174" s="16">
        <v>1180</v>
      </c>
      <c r="F174" s="337"/>
      <c r="G174" s="14">
        <v>37.700000000000003</v>
      </c>
      <c r="H174" s="16">
        <v>536</v>
      </c>
      <c r="I174" s="16"/>
      <c r="J174" s="16">
        <f t="shared" si="47"/>
        <v>63709</v>
      </c>
      <c r="K174" s="16">
        <f t="shared" si="48"/>
        <v>1716</v>
      </c>
      <c r="L174" s="12">
        <f t="shared" si="49"/>
        <v>209962</v>
      </c>
      <c r="M174" s="13">
        <f t="shared" si="50"/>
        <v>31.235431235431239</v>
      </c>
      <c r="N174" s="316">
        <f t="shared" si="51"/>
        <v>30.343109705565769</v>
      </c>
      <c r="O174" s="13">
        <f t="shared" si="52"/>
        <v>21.200000000000045</v>
      </c>
      <c r="P174" s="13">
        <f t="shared" si="53"/>
        <v>720.40000000000146</v>
      </c>
      <c r="Q174" s="4"/>
      <c r="Z174" s="153">
        <f t="shared" si="54"/>
        <v>43590</v>
      </c>
    </row>
    <row r="175" spans="2:26" x14ac:dyDescent="0.25">
      <c r="B175" s="12">
        <f t="shared" si="46"/>
        <v>6</v>
      </c>
      <c r="C175" s="27">
        <f>IF(ISNUMBER(H175), H175-ORC!O170,"")</f>
        <v>233.64699999999999</v>
      </c>
      <c r="D175" s="14">
        <v>58.5</v>
      </c>
      <c r="E175" s="16">
        <v>1180</v>
      </c>
      <c r="F175" s="336">
        <v>1170</v>
      </c>
      <c r="G175" s="14">
        <v>37.9</v>
      </c>
      <c r="H175" s="16">
        <v>541</v>
      </c>
      <c r="I175" s="16"/>
      <c r="J175" s="16">
        <f t="shared" si="47"/>
        <v>64250</v>
      </c>
      <c r="K175" s="16">
        <f t="shared" si="48"/>
        <v>1721</v>
      </c>
      <c r="L175" s="12">
        <f t="shared" si="49"/>
        <v>211683</v>
      </c>
      <c r="M175" s="13">
        <f t="shared" si="50"/>
        <v>31.435212085996511</v>
      </c>
      <c r="N175" s="316">
        <f t="shared" si="51"/>
        <v>30.351988586707485</v>
      </c>
      <c r="O175" s="13">
        <f t="shared" si="52"/>
        <v>24.700000000000045</v>
      </c>
      <c r="P175" s="13">
        <f t="shared" si="53"/>
        <v>745.10000000000582</v>
      </c>
      <c r="Q175" s="4"/>
      <c r="Z175" s="153">
        <f t="shared" si="54"/>
        <v>43591</v>
      </c>
    </row>
    <row r="176" spans="2:26" x14ac:dyDescent="0.25">
      <c r="B176" s="12">
        <f t="shared" si="46"/>
        <v>7</v>
      </c>
      <c r="C176" s="27">
        <f>IF(ISNUMBER(H176), H176-ORC!O171,"")</f>
        <v>240.18399999999997</v>
      </c>
      <c r="D176" s="14">
        <v>58.6</v>
      </c>
      <c r="E176" s="16">
        <v>1185</v>
      </c>
      <c r="F176" s="336"/>
      <c r="G176" s="14">
        <v>37.700000000000003</v>
      </c>
      <c r="H176" s="16">
        <v>536</v>
      </c>
      <c r="I176" s="16"/>
      <c r="J176" s="16">
        <f t="shared" si="47"/>
        <v>64786</v>
      </c>
      <c r="K176" s="16">
        <f t="shared" si="48"/>
        <v>1721</v>
      </c>
      <c r="L176" s="12">
        <f t="shared" si="49"/>
        <v>213404</v>
      </c>
      <c r="M176" s="13">
        <f t="shared" si="50"/>
        <v>31.144683323649041</v>
      </c>
      <c r="N176" s="316">
        <f t="shared" si="51"/>
        <v>30.358381286198949</v>
      </c>
      <c r="O176" s="13">
        <f t="shared" si="52"/>
        <v>19.700000000000045</v>
      </c>
      <c r="P176" s="13">
        <f t="shared" si="53"/>
        <v>764.80000000000291</v>
      </c>
      <c r="Q176" s="4"/>
      <c r="Z176" s="153">
        <f t="shared" si="54"/>
        <v>43592</v>
      </c>
    </row>
    <row r="177" spans="1:26" x14ac:dyDescent="0.25">
      <c r="A177" s="307"/>
      <c r="B177" s="12">
        <f t="shared" si="46"/>
        <v>8</v>
      </c>
      <c r="C177" s="27">
        <f>IF(ISNUMBER(H177), H177-ORC!O172,"")</f>
        <v>249.89999999999998</v>
      </c>
      <c r="D177" s="14">
        <v>58.9</v>
      </c>
      <c r="E177" s="16">
        <v>1203</v>
      </c>
      <c r="F177" s="336">
        <v>1163</v>
      </c>
      <c r="G177" s="14">
        <v>37.9</v>
      </c>
      <c r="H177" s="16">
        <v>541</v>
      </c>
      <c r="I177" s="16"/>
      <c r="J177" s="16">
        <f t="shared" si="47"/>
        <v>65327</v>
      </c>
      <c r="K177" s="16">
        <f t="shared" si="48"/>
        <v>1744</v>
      </c>
      <c r="L177" s="12">
        <f t="shared" si="49"/>
        <v>215148</v>
      </c>
      <c r="M177" s="13">
        <f t="shared" si="50"/>
        <v>31.020642201834864</v>
      </c>
      <c r="N177" s="316">
        <f t="shared" si="51"/>
        <v>30.363749604923125</v>
      </c>
      <c r="O177" s="13">
        <f t="shared" si="52"/>
        <v>17.800000000000068</v>
      </c>
      <c r="P177" s="13">
        <f t="shared" si="53"/>
        <v>782.60000000000582</v>
      </c>
      <c r="Q177" s="4"/>
      <c r="Z177" s="153">
        <f t="shared" si="54"/>
        <v>43593</v>
      </c>
    </row>
    <row r="178" spans="1:26" x14ac:dyDescent="0.25">
      <c r="B178" s="12">
        <f t="shared" si="46"/>
        <v>9</v>
      </c>
      <c r="C178" s="27">
        <f>IF(ISNUMBER(H178), H178-ORC!O173,"")</f>
        <v>251.48500000000001</v>
      </c>
      <c r="D178" s="14">
        <v>59.2</v>
      </c>
      <c r="E178" s="16">
        <v>1220</v>
      </c>
      <c r="F178" s="336">
        <v>1191</v>
      </c>
      <c r="G178" s="14">
        <v>38.1</v>
      </c>
      <c r="H178" s="16">
        <v>545</v>
      </c>
      <c r="I178" s="16"/>
      <c r="J178" s="16">
        <f t="shared" si="47"/>
        <v>65872</v>
      </c>
      <c r="K178" s="16">
        <f t="shared" si="48"/>
        <v>1765</v>
      </c>
      <c r="L178" s="12">
        <f t="shared" si="49"/>
        <v>216913</v>
      </c>
      <c r="M178" s="13">
        <f t="shared" si="50"/>
        <v>30.878186968838527</v>
      </c>
      <c r="N178" s="316">
        <f t="shared" si="51"/>
        <v>30.367935531756974</v>
      </c>
      <c r="O178" s="13">
        <f t="shared" si="52"/>
        <v>15.5</v>
      </c>
      <c r="P178" s="13">
        <f t="shared" si="53"/>
        <v>798.10000000000582</v>
      </c>
      <c r="Q178" s="4"/>
      <c r="Z178" s="153">
        <f t="shared" si="54"/>
        <v>43594</v>
      </c>
    </row>
    <row r="179" spans="1:26" x14ac:dyDescent="0.25">
      <c r="A179" s="322"/>
      <c r="B179" s="12">
        <f t="shared" si="46"/>
        <v>10</v>
      </c>
      <c r="C179" s="27">
        <f>IF(ISNUMBER(H179), H179-ORC!O174,"")</f>
        <v>258.59100000000001</v>
      </c>
      <c r="D179" s="14">
        <v>59.6</v>
      </c>
      <c r="E179" s="16">
        <v>1248</v>
      </c>
      <c r="F179" s="336">
        <v>1232</v>
      </c>
      <c r="G179" s="14">
        <v>38.6</v>
      </c>
      <c r="H179" s="16">
        <v>555</v>
      </c>
      <c r="I179" s="16"/>
      <c r="J179" s="16">
        <f t="shared" si="47"/>
        <v>66427</v>
      </c>
      <c r="K179" s="16">
        <f t="shared" si="48"/>
        <v>1803</v>
      </c>
      <c r="L179" s="12">
        <f t="shared" si="49"/>
        <v>218716</v>
      </c>
      <c r="M179" s="13">
        <f t="shared" si="50"/>
        <v>30.782029950083196</v>
      </c>
      <c r="N179" s="316">
        <f t="shared" si="51"/>
        <v>30.371349146838821</v>
      </c>
      <c r="O179" s="13">
        <f t="shared" si="52"/>
        <v>14.100000000000023</v>
      </c>
      <c r="P179" s="13">
        <f t="shared" si="53"/>
        <v>812.19999999999709</v>
      </c>
      <c r="Q179" s="4"/>
      <c r="Z179" s="153">
        <f t="shared" si="54"/>
        <v>43595</v>
      </c>
    </row>
    <row r="180" spans="1:26" x14ac:dyDescent="0.25">
      <c r="B180" s="12">
        <f t="shared" si="46"/>
        <v>11</v>
      </c>
      <c r="C180" s="27">
        <f>IF(ISNUMBER(H180), H180-ORC!O175,"")</f>
        <v>263.61599999999999</v>
      </c>
      <c r="D180" s="14">
        <v>60.2</v>
      </c>
      <c r="E180" s="16">
        <v>1287</v>
      </c>
      <c r="F180" s="336">
        <v>1240</v>
      </c>
      <c r="G180" s="14">
        <v>38.799999999999997</v>
      </c>
      <c r="H180" s="16">
        <v>559</v>
      </c>
      <c r="I180" s="16"/>
      <c r="J180" s="16">
        <f t="shared" si="47"/>
        <v>66986</v>
      </c>
      <c r="K180" s="16">
        <f t="shared" si="48"/>
        <v>1846</v>
      </c>
      <c r="L180" s="12">
        <f t="shared" si="49"/>
        <v>220562</v>
      </c>
      <c r="M180" s="13">
        <f t="shared" si="50"/>
        <v>30.281690140845068</v>
      </c>
      <c r="N180" s="316">
        <f t="shared" si="51"/>
        <v>30.370598743210525</v>
      </c>
      <c r="O180" s="13">
        <f t="shared" si="52"/>
        <v>5.2000000000000455</v>
      </c>
      <c r="P180" s="13">
        <f t="shared" si="53"/>
        <v>817.40000000000873</v>
      </c>
      <c r="Q180" s="4"/>
      <c r="Z180" s="153">
        <f t="shared" si="54"/>
        <v>43596</v>
      </c>
    </row>
    <row r="181" spans="1:26" x14ac:dyDescent="0.25">
      <c r="B181" s="12">
        <f t="shared" si="46"/>
        <v>12</v>
      </c>
      <c r="C181" s="27">
        <f>IF(ISNUMBER(H181), H181-ORC!O176,"")</f>
        <v>267.11099999999999</v>
      </c>
      <c r="D181" s="14">
        <v>60.5</v>
      </c>
      <c r="E181" s="16">
        <v>1310</v>
      </c>
      <c r="F181" s="336">
        <v>1234</v>
      </c>
      <c r="G181" s="14">
        <v>39.200000000000003</v>
      </c>
      <c r="H181" s="16">
        <v>568</v>
      </c>
      <c r="I181" s="16"/>
      <c r="J181" s="16">
        <f t="shared" si="47"/>
        <v>67554</v>
      </c>
      <c r="K181" s="16">
        <f t="shared" si="48"/>
        <v>1878</v>
      </c>
      <c r="L181" s="12">
        <f t="shared" si="49"/>
        <v>222440</v>
      </c>
      <c r="M181" s="13">
        <f t="shared" si="50"/>
        <v>30.244941427050055</v>
      </c>
      <c r="N181" s="316">
        <f t="shared" si="51"/>
        <v>30.369537852904156</v>
      </c>
      <c r="O181" s="13">
        <f t="shared" si="52"/>
        <v>4.6000000000000227</v>
      </c>
      <c r="P181" s="13">
        <f t="shared" si="53"/>
        <v>822</v>
      </c>
      <c r="Q181" s="4"/>
      <c r="Z181" s="153">
        <f t="shared" si="54"/>
        <v>43597</v>
      </c>
    </row>
    <row r="182" spans="1:26" x14ac:dyDescent="0.25">
      <c r="A182" s="306"/>
      <c r="B182" s="12">
        <f t="shared" si="46"/>
        <v>13</v>
      </c>
      <c r="C182" s="27">
        <f>IF(ISNUMBER(H182), H182-ORC!O177,"")</f>
        <v>269.09699999999998</v>
      </c>
      <c r="D182" s="14">
        <v>60.6</v>
      </c>
      <c r="E182" s="16">
        <v>1315</v>
      </c>
      <c r="F182" s="336">
        <v>1259</v>
      </c>
      <c r="G182" s="14">
        <v>39.299999999999997</v>
      </c>
      <c r="H182" s="16">
        <v>570</v>
      </c>
      <c r="I182" s="16"/>
      <c r="J182" s="16">
        <f t="shared" si="47"/>
        <v>68124</v>
      </c>
      <c r="K182" s="16">
        <f t="shared" si="48"/>
        <v>1885</v>
      </c>
      <c r="L182" s="12">
        <f t="shared" si="49"/>
        <v>224325</v>
      </c>
      <c r="M182" s="13">
        <f t="shared" si="50"/>
        <v>30.238726790450926</v>
      </c>
      <c r="N182" s="316">
        <f t="shared" si="51"/>
        <v>30.368438649281178</v>
      </c>
      <c r="O182" s="13">
        <f t="shared" si="52"/>
        <v>4.5</v>
      </c>
      <c r="P182" s="13">
        <f t="shared" si="53"/>
        <v>826.5</v>
      </c>
      <c r="Q182" s="4"/>
      <c r="Z182" s="153">
        <f t="shared" si="54"/>
        <v>43598</v>
      </c>
    </row>
    <row r="183" spans="1:26" x14ac:dyDescent="0.25">
      <c r="B183" s="12">
        <f t="shared" si="46"/>
        <v>14</v>
      </c>
      <c r="C183" s="27">
        <f>IF(ISNUMBER(H183), H183-ORC!O178,"")</f>
        <v>275.09699999999998</v>
      </c>
      <c r="D183" s="14">
        <v>60.7</v>
      </c>
      <c r="E183" s="16">
        <v>1324</v>
      </c>
      <c r="F183" s="336">
        <v>1276</v>
      </c>
      <c r="G183" s="14">
        <v>39.5</v>
      </c>
      <c r="H183" s="16">
        <v>574</v>
      </c>
      <c r="I183" s="16"/>
      <c r="J183" s="16">
        <f t="shared" si="47"/>
        <v>68698</v>
      </c>
      <c r="K183" s="16">
        <f t="shared" si="48"/>
        <v>1898</v>
      </c>
      <c r="L183" s="12">
        <f t="shared" si="49"/>
        <v>226223</v>
      </c>
      <c r="M183" s="13">
        <f t="shared" si="50"/>
        <v>30.242360379346682</v>
      </c>
      <c r="N183" s="316">
        <f t="shared" si="51"/>
        <v>30.367380858710213</v>
      </c>
      <c r="O183" s="13">
        <f t="shared" si="52"/>
        <v>4.6000000000000227</v>
      </c>
      <c r="P183" s="13">
        <f t="shared" si="53"/>
        <v>831.10000000000582</v>
      </c>
      <c r="Q183" s="4"/>
      <c r="Z183" s="153">
        <f t="shared" si="54"/>
        <v>43599</v>
      </c>
    </row>
    <row r="184" spans="1:26" x14ac:dyDescent="0.25">
      <c r="A184" s="428" t="s">
        <v>223</v>
      </c>
      <c r="B184" s="12">
        <f t="shared" si="46"/>
        <v>15</v>
      </c>
      <c r="C184" s="27">
        <f>IF(ISNUMBER(H184), H184-ORC!O179,"")</f>
        <v>279.64600000000002</v>
      </c>
      <c r="D184" s="14">
        <v>60.7</v>
      </c>
      <c r="E184" s="16">
        <v>1293</v>
      </c>
      <c r="F184" s="336">
        <v>1281</v>
      </c>
      <c r="G184" s="14">
        <v>39.6</v>
      </c>
      <c r="H184" s="16">
        <v>576</v>
      </c>
      <c r="I184" s="16"/>
      <c r="J184" s="16">
        <f t="shared" si="47"/>
        <v>69274</v>
      </c>
      <c r="K184" s="16">
        <f t="shared" si="48"/>
        <v>1869</v>
      </c>
      <c r="L184" s="12">
        <f t="shared" si="49"/>
        <v>228092</v>
      </c>
      <c r="M184" s="13">
        <f t="shared" si="50"/>
        <v>30.818619582664525</v>
      </c>
      <c r="N184" s="316">
        <f t="shared" si="51"/>
        <v>30.371078336811465</v>
      </c>
      <c r="O184" s="13">
        <f t="shared" si="52"/>
        <v>15.300000000000068</v>
      </c>
      <c r="P184" s="13">
        <f t="shared" si="53"/>
        <v>846.40000000000873</v>
      </c>
      <c r="Q184" s="4"/>
      <c r="Z184" s="153">
        <f t="shared" si="54"/>
        <v>43600</v>
      </c>
    </row>
    <row r="185" spans="1:26" x14ac:dyDescent="0.25">
      <c r="B185" s="12">
        <f t="shared" si="46"/>
        <v>16</v>
      </c>
      <c r="C185" s="27">
        <f>IF(ISNUMBER(H185), H185-ORC!O180,"")</f>
        <v>281.64600000000002</v>
      </c>
      <c r="D185" s="14">
        <v>60.8</v>
      </c>
      <c r="E185" s="16">
        <v>1300</v>
      </c>
      <c r="F185" s="336">
        <v>1281</v>
      </c>
      <c r="G185" s="14">
        <v>39.700000000000003</v>
      </c>
      <c r="H185" s="16">
        <v>579</v>
      </c>
      <c r="I185" s="16"/>
      <c r="J185" s="16">
        <f t="shared" si="47"/>
        <v>69853</v>
      </c>
      <c r="K185" s="16">
        <f t="shared" si="48"/>
        <v>1879</v>
      </c>
      <c r="L185" s="12">
        <f t="shared" si="49"/>
        <v>229971</v>
      </c>
      <c r="M185" s="13">
        <f t="shared" si="50"/>
        <v>30.814262905800959</v>
      </c>
      <c r="N185" s="316">
        <f t="shared" si="51"/>
        <v>30.374699418622349</v>
      </c>
      <c r="O185" s="13">
        <f t="shared" si="52"/>
        <v>15.300000000000068</v>
      </c>
      <c r="P185" s="13">
        <f t="shared" si="53"/>
        <v>861.69999999999709</v>
      </c>
      <c r="Q185" s="4"/>
      <c r="Z185" s="153">
        <f t="shared" si="54"/>
        <v>43601</v>
      </c>
    </row>
    <row r="186" spans="1:26" x14ac:dyDescent="0.25">
      <c r="B186" s="12">
        <f t="shared" si="46"/>
        <v>17</v>
      </c>
      <c r="C186" s="27">
        <f>IF(ISNUMBER(H186), H186-ORC!O181,"")</f>
        <v>283.11199999999997</v>
      </c>
      <c r="D186" s="14">
        <v>60.8</v>
      </c>
      <c r="E186" s="16">
        <v>1300</v>
      </c>
      <c r="F186" s="336">
        <v>1283</v>
      </c>
      <c r="G186" s="14">
        <v>39.799999999999997</v>
      </c>
      <c r="H186" s="16">
        <v>581</v>
      </c>
      <c r="I186" s="16"/>
      <c r="J186" s="16">
        <f t="shared" si="47"/>
        <v>70434</v>
      </c>
      <c r="K186" s="16">
        <f t="shared" si="48"/>
        <v>1881</v>
      </c>
      <c r="L186" s="12">
        <f t="shared" si="49"/>
        <v>231852</v>
      </c>
      <c r="M186" s="13">
        <f t="shared" si="50"/>
        <v>30.88782562466773</v>
      </c>
      <c r="N186" s="316">
        <f t="shared" si="51"/>
        <v>30.378862377723721</v>
      </c>
      <c r="O186" s="13">
        <f t="shared" si="52"/>
        <v>16.700000000000045</v>
      </c>
      <c r="P186" s="13">
        <f t="shared" si="53"/>
        <v>878.40000000000873</v>
      </c>
      <c r="Q186" s="4"/>
      <c r="Z186" s="153">
        <f t="shared" si="54"/>
        <v>43602</v>
      </c>
    </row>
    <row r="187" spans="1:26" x14ac:dyDescent="0.25">
      <c r="B187" s="12">
        <f t="shared" si="46"/>
        <v>18</v>
      </c>
      <c r="C187" s="27">
        <f>IF(ISNUMBER(H187), H187-ORC!O182,"")</f>
        <v>282.34000000000003</v>
      </c>
      <c r="D187" s="14">
        <v>61</v>
      </c>
      <c r="E187" s="16">
        <v>1315</v>
      </c>
      <c r="F187" s="336">
        <v>1271</v>
      </c>
      <c r="G187" s="14">
        <v>39.799999999999997</v>
      </c>
      <c r="H187" s="16">
        <v>581</v>
      </c>
      <c r="I187" s="16"/>
      <c r="J187" s="16">
        <f t="shared" si="47"/>
        <v>71015</v>
      </c>
      <c r="K187" s="16">
        <f t="shared" si="48"/>
        <v>1896</v>
      </c>
      <c r="L187" s="12">
        <f t="shared" si="49"/>
        <v>233748</v>
      </c>
      <c r="M187" s="13">
        <f t="shared" si="50"/>
        <v>30.643459915611814</v>
      </c>
      <c r="N187" s="316">
        <f t="shared" si="51"/>
        <v>30.381008607560279</v>
      </c>
      <c r="O187" s="13">
        <f t="shared" si="52"/>
        <v>12.200000000000045</v>
      </c>
      <c r="P187" s="13">
        <f t="shared" si="53"/>
        <v>890.60000000000582</v>
      </c>
      <c r="Q187" s="4"/>
      <c r="Z187" s="153">
        <f t="shared" si="54"/>
        <v>43603</v>
      </c>
    </row>
    <row r="188" spans="1:26" x14ac:dyDescent="0.25">
      <c r="A188" s="379"/>
      <c r="B188" s="12">
        <f t="shared" si="46"/>
        <v>19</v>
      </c>
      <c r="C188" s="27">
        <f>IF(ISNUMBER(H188), H188-ORC!O183,"")</f>
        <v>276.565</v>
      </c>
      <c r="D188" s="14">
        <v>61.1</v>
      </c>
      <c r="E188" s="16">
        <v>1322</v>
      </c>
      <c r="F188" s="336">
        <v>1277</v>
      </c>
      <c r="G188" s="14">
        <v>40</v>
      </c>
      <c r="H188" s="16">
        <v>585</v>
      </c>
      <c r="I188" s="16"/>
      <c r="J188" s="16">
        <f t="shared" si="47"/>
        <v>71600</v>
      </c>
      <c r="K188" s="16">
        <f t="shared" si="48"/>
        <v>1907</v>
      </c>
      <c r="L188" s="12">
        <f t="shared" si="49"/>
        <v>235655</v>
      </c>
      <c r="M188" s="13">
        <f t="shared" si="50"/>
        <v>30.676455165180911</v>
      </c>
      <c r="N188" s="316">
        <f t="shared" si="51"/>
        <v>30.383399461076571</v>
      </c>
      <c r="O188" s="13">
        <f t="shared" si="52"/>
        <v>12.899999999999977</v>
      </c>
      <c r="P188" s="13">
        <f t="shared" si="53"/>
        <v>903.5</v>
      </c>
      <c r="Q188" s="4"/>
      <c r="Z188" s="153">
        <f t="shared" si="54"/>
        <v>43604</v>
      </c>
    </row>
    <row r="189" spans="1:26" x14ac:dyDescent="0.25">
      <c r="B189" s="12">
        <f t="shared" si="46"/>
        <v>20</v>
      </c>
      <c r="C189" s="27">
        <f>IF(ISNUMBER(H189), H189-ORC!O184,"")</f>
        <v>282.005</v>
      </c>
      <c r="D189" s="14">
        <v>61.4</v>
      </c>
      <c r="E189" s="16">
        <v>1345</v>
      </c>
      <c r="F189" s="336">
        <v>1309</v>
      </c>
      <c r="G189" s="14">
        <v>40.299999999999997</v>
      </c>
      <c r="H189" s="16">
        <v>592</v>
      </c>
      <c r="I189" s="16"/>
      <c r="J189" s="16">
        <f t="shared" si="47"/>
        <v>72192</v>
      </c>
      <c r="K189" s="16">
        <f t="shared" si="48"/>
        <v>1937</v>
      </c>
      <c r="L189" s="12">
        <f t="shared" si="49"/>
        <v>237592</v>
      </c>
      <c r="M189" s="13">
        <f t="shared" si="50"/>
        <v>30.562725864739289</v>
      </c>
      <c r="N189" s="316">
        <f t="shared" si="51"/>
        <v>30.384861443146232</v>
      </c>
      <c r="O189" s="13">
        <f t="shared" si="52"/>
        <v>10.899999999999977</v>
      </c>
      <c r="P189" s="13">
        <f t="shared" si="53"/>
        <v>914.40000000000873</v>
      </c>
      <c r="Q189" s="4"/>
      <c r="Z189" s="153">
        <f t="shared" si="54"/>
        <v>43605</v>
      </c>
    </row>
    <row r="190" spans="1:26" x14ac:dyDescent="0.25">
      <c r="B190" s="12">
        <f t="shared" si="46"/>
        <v>21</v>
      </c>
      <c r="C190" s="27">
        <f>IF(ISNUMBER(H190), H190-ORC!O185,"")</f>
        <v>293.005</v>
      </c>
      <c r="D190" s="14">
        <v>61.5</v>
      </c>
      <c r="E190" s="16">
        <v>1355</v>
      </c>
      <c r="F190" s="336">
        <v>1279</v>
      </c>
      <c r="G190" s="14">
        <v>40.299999999999997</v>
      </c>
      <c r="H190" s="16">
        <v>592</v>
      </c>
      <c r="I190" s="16"/>
      <c r="J190" s="16">
        <f t="shared" si="47"/>
        <v>72784</v>
      </c>
      <c r="K190" s="16">
        <f t="shared" si="48"/>
        <v>1947</v>
      </c>
      <c r="L190" s="12">
        <f t="shared" si="49"/>
        <v>239539</v>
      </c>
      <c r="M190" s="13">
        <f t="shared" si="50"/>
        <v>30.405752439650747</v>
      </c>
      <c r="N190" s="316">
        <f t="shared" si="51"/>
        <v>30.385031247521283</v>
      </c>
      <c r="O190" s="13">
        <f t="shared" si="52"/>
        <v>7.8999999999999773</v>
      </c>
      <c r="P190" s="13">
        <f t="shared" si="53"/>
        <v>922.30000000000291</v>
      </c>
      <c r="Q190" s="4"/>
      <c r="Z190" s="153">
        <f t="shared" si="54"/>
        <v>43606</v>
      </c>
    </row>
    <row r="191" spans="1:26" x14ac:dyDescent="0.25">
      <c r="B191" s="12">
        <f t="shared" si="46"/>
        <v>22</v>
      </c>
      <c r="C191" s="27">
        <f>IF(ISNUMBER(H191), H191-ORC!O186,"")</f>
        <v>285.84699999999998</v>
      </c>
      <c r="D191" s="14">
        <v>61.6</v>
      </c>
      <c r="E191" s="16">
        <v>1362</v>
      </c>
      <c r="F191" s="336">
        <v>1284</v>
      </c>
      <c r="G191" s="14">
        <v>40.4</v>
      </c>
      <c r="H191" s="16">
        <v>594</v>
      </c>
      <c r="I191" s="16"/>
      <c r="J191" s="16">
        <f t="shared" si="47"/>
        <v>73378</v>
      </c>
      <c r="K191" s="16">
        <f t="shared" si="48"/>
        <v>1956</v>
      </c>
      <c r="L191" s="12">
        <f t="shared" si="49"/>
        <v>241495</v>
      </c>
      <c r="M191" s="13">
        <f t="shared" si="50"/>
        <v>30.368098159509206</v>
      </c>
      <c r="N191" s="316">
        <f t="shared" si="51"/>
        <v>30.384894097186276</v>
      </c>
      <c r="O191" s="13">
        <f t="shared" si="52"/>
        <v>7.2000000000000455</v>
      </c>
      <c r="P191" s="13">
        <f t="shared" si="53"/>
        <v>929.5</v>
      </c>
      <c r="Q191" s="4"/>
      <c r="Z191" s="153">
        <f t="shared" si="54"/>
        <v>43607</v>
      </c>
    </row>
    <row r="192" spans="1:26" x14ac:dyDescent="0.25">
      <c r="B192" s="12">
        <f t="shared" si="46"/>
        <v>23</v>
      </c>
      <c r="C192" s="27">
        <f>IF(ISNUMBER(H192), H192-ORC!O187,"")</f>
        <v>286.64100000000002</v>
      </c>
      <c r="D192" s="14">
        <v>61.6</v>
      </c>
      <c r="E192" s="16">
        <v>1362</v>
      </c>
      <c r="F192" s="338">
        <v>1297</v>
      </c>
      <c r="G192" s="14">
        <v>40.4</v>
      </c>
      <c r="H192" s="16">
        <v>594</v>
      </c>
      <c r="I192" s="16"/>
      <c r="J192" s="16">
        <f t="shared" si="47"/>
        <v>73972</v>
      </c>
      <c r="K192" s="16">
        <f t="shared" si="48"/>
        <v>1956</v>
      </c>
      <c r="L192" s="12">
        <f t="shared" si="49"/>
        <v>243451</v>
      </c>
      <c r="M192" s="13">
        <f t="shared" si="50"/>
        <v>30.368098159509206</v>
      </c>
      <c r="N192" s="316">
        <f t="shared" si="51"/>
        <v>30.384759150712053</v>
      </c>
      <c r="O192" s="13">
        <f t="shared" si="52"/>
        <v>7.2000000000000455</v>
      </c>
      <c r="P192" s="13">
        <f t="shared" si="53"/>
        <v>936.69999999999709</v>
      </c>
      <c r="Q192" s="4"/>
      <c r="Z192" s="153">
        <f t="shared" si="54"/>
        <v>43608</v>
      </c>
    </row>
    <row r="193" spans="1:26" x14ac:dyDescent="0.25">
      <c r="B193" s="12">
        <f t="shared" si="46"/>
        <v>24</v>
      </c>
      <c r="C193" s="27">
        <f>IF(ISNUMBER(H193), H193-ORC!O188,"")</f>
        <v>289.43200000000002</v>
      </c>
      <c r="D193" s="14">
        <v>61.5</v>
      </c>
      <c r="E193" s="16">
        <v>1355</v>
      </c>
      <c r="F193" s="336">
        <v>1292</v>
      </c>
      <c r="G193" s="14">
        <v>40.5</v>
      </c>
      <c r="H193" s="16">
        <v>596</v>
      </c>
      <c r="I193" s="16"/>
      <c r="J193" s="16">
        <f t="shared" si="47"/>
        <v>74568</v>
      </c>
      <c r="K193" s="16">
        <f t="shared" si="48"/>
        <v>1951</v>
      </c>
      <c r="L193" s="12">
        <f t="shared" si="49"/>
        <v>245402</v>
      </c>
      <c r="M193" s="13">
        <f t="shared" si="50"/>
        <v>30.548436699128651</v>
      </c>
      <c r="N193" s="316">
        <f t="shared" si="51"/>
        <v>30.386060423305434</v>
      </c>
      <c r="O193" s="13">
        <f t="shared" si="52"/>
        <v>10.700000000000045</v>
      </c>
      <c r="P193" s="13">
        <f t="shared" si="53"/>
        <v>947.40000000000873</v>
      </c>
      <c r="Q193" s="4"/>
      <c r="Z193" s="153">
        <f t="shared" si="54"/>
        <v>43609</v>
      </c>
    </row>
    <row r="194" spans="1:26" ht="27.6" customHeight="1" x14ac:dyDescent="0.25">
      <c r="A194" s="427" t="s">
        <v>222</v>
      </c>
      <c r="B194" s="12">
        <f t="shared" si="46"/>
        <v>25</v>
      </c>
      <c r="C194" s="27">
        <f>IF(ISNUMBER(H194), H194-ORC!O189,"")</f>
        <v>291.22000000000003</v>
      </c>
      <c r="D194" s="14">
        <v>61.4</v>
      </c>
      <c r="E194" s="16">
        <v>1291</v>
      </c>
      <c r="F194" s="336">
        <v>1268</v>
      </c>
      <c r="G194" s="14">
        <v>40.299999999999997</v>
      </c>
      <c r="H194" s="16">
        <v>592</v>
      </c>
      <c r="I194" s="16"/>
      <c r="J194" s="16">
        <f t="shared" si="47"/>
        <v>75160</v>
      </c>
      <c r="K194" s="16">
        <f t="shared" si="48"/>
        <v>1883</v>
      </c>
      <c r="L194" s="12">
        <f t="shared" si="49"/>
        <v>247285</v>
      </c>
      <c r="M194" s="13">
        <f t="shared" si="50"/>
        <v>31.439192777482738</v>
      </c>
      <c r="N194" s="316">
        <f t="shared" si="51"/>
        <v>30.394079705602845</v>
      </c>
      <c r="O194" s="13">
        <f t="shared" si="52"/>
        <v>27.100000000000023</v>
      </c>
      <c r="P194" s="13">
        <f t="shared" si="53"/>
        <v>974.5</v>
      </c>
      <c r="Q194" s="4"/>
      <c r="Z194" s="153">
        <f t="shared" si="54"/>
        <v>43610</v>
      </c>
    </row>
    <row r="195" spans="1:26" x14ac:dyDescent="0.25">
      <c r="B195" s="12">
        <f t="shared" si="46"/>
        <v>26</v>
      </c>
      <c r="C195" s="27">
        <f>IF(ISNUMBER(H195), H195-ORC!O190,"")</f>
        <v>294.005</v>
      </c>
      <c r="D195" s="14">
        <v>61.4</v>
      </c>
      <c r="E195" s="16">
        <v>1291</v>
      </c>
      <c r="F195" s="336">
        <v>1278</v>
      </c>
      <c r="G195" s="14">
        <v>40.200000000000003</v>
      </c>
      <c r="H195" s="16">
        <v>589</v>
      </c>
      <c r="I195" s="16"/>
      <c r="J195" s="16">
        <f t="shared" si="47"/>
        <v>75749</v>
      </c>
      <c r="K195" s="16">
        <f t="shared" si="48"/>
        <v>1880</v>
      </c>
      <c r="L195" s="12">
        <f t="shared" si="49"/>
        <v>249165</v>
      </c>
      <c r="M195" s="13">
        <f t="shared" si="50"/>
        <v>31.329787234042556</v>
      </c>
      <c r="N195" s="316">
        <f t="shared" si="51"/>
        <v>30.401139806955229</v>
      </c>
      <c r="O195" s="13">
        <f t="shared" si="52"/>
        <v>25</v>
      </c>
      <c r="P195" s="13">
        <f t="shared" si="53"/>
        <v>999.5</v>
      </c>
      <c r="Q195" s="4"/>
      <c r="Z195" s="153">
        <f t="shared" si="54"/>
        <v>43611</v>
      </c>
    </row>
    <row r="196" spans="1:26" x14ac:dyDescent="0.25">
      <c r="A196" s="321"/>
      <c r="B196" s="12">
        <f t="shared" si="46"/>
        <v>27</v>
      </c>
      <c r="C196" s="27">
        <f>IF(ISNUMBER(H196), H196-ORC!O191,"")</f>
        <v>289.22000000000003</v>
      </c>
      <c r="D196" s="14">
        <v>61.3</v>
      </c>
      <c r="E196" s="16">
        <v>1280</v>
      </c>
      <c r="F196" s="336">
        <v>1279</v>
      </c>
      <c r="G196" s="14">
        <v>40.1</v>
      </c>
      <c r="H196" s="16">
        <v>587</v>
      </c>
      <c r="I196" s="16"/>
      <c r="J196" s="16">
        <f t="shared" si="47"/>
        <v>76336</v>
      </c>
      <c r="K196" s="16">
        <f t="shared" si="48"/>
        <v>1867</v>
      </c>
      <c r="L196" s="12">
        <f t="shared" si="49"/>
        <v>251032</v>
      </c>
      <c r="M196" s="13">
        <f t="shared" si="50"/>
        <v>31.440814140332087</v>
      </c>
      <c r="N196" s="316">
        <f t="shared" si="51"/>
        <v>30.408872175658878</v>
      </c>
      <c r="O196" s="13">
        <f t="shared" si="52"/>
        <v>26.899999999999977</v>
      </c>
      <c r="P196" s="13">
        <f t="shared" si="53"/>
        <v>1026.4000000000087</v>
      </c>
      <c r="Q196" s="4"/>
      <c r="Z196" s="153">
        <f t="shared" si="54"/>
        <v>43612</v>
      </c>
    </row>
    <row r="197" spans="1:26" x14ac:dyDescent="0.25">
      <c r="B197" s="12">
        <f t="shared" si="46"/>
        <v>28</v>
      </c>
      <c r="C197" s="27">
        <f>IF(ISNUMBER(H197), H197-ORC!O192,"")</f>
        <v>288.005</v>
      </c>
      <c r="D197" s="14">
        <v>61.2</v>
      </c>
      <c r="E197" s="16">
        <v>1270</v>
      </c>
      <c r="F197" s="338">
        <v>1263</v>
      </c>
      <c r="G197" s="14">
        <v>40.1</v>
      </c>
      <c r="H197" s="16">
        <v>587</v>
      </c>
      <c r="I197" s="16"/>
      <c r="J197" s="16">
        <f t="shared" si="47"/>
        <v>76923</v>
      </c>
      <c r="K197" s="16">
        <f t="shared" si="48"/>
        <v>1857</v>
      </c>
      <c r="L197" s="12">
        <f t="shared" si="49"/>
        <v>252889</v>
      </c>
      <c r="M197" s="13">
        <f t="shared" si="50"/>
        <v>31.610123855681206</v>
      </c>
      <c r="N197" s="316">
        <f t="shared" si="51"/>
        <v>30.417693138096162</v>
      </c>
      <c r="O197" s="13">
        <f t="shared" si="52"/>
        <v>29.899999999999977</v>
      </c>
      <c r="P197" s="13">
        <f t="shared" si="53"/>
        <v>1056.3000000000029</v>
      </c>
      <c r="Q197" s="4"/>
      <c r="Z197" s="153">
        <f t="shared" si="54"/>
        <v>43613</v>
      </c>
    </row>
    <row r="198" spans="1:26" ht="18" customHeight="1" x14ac:dyDescent="0.25">
      <c r="A198" s="308"/>
      <c r="B198" s="12">
        <f t="shared" si="46"/>
        <v>29</v>
      </c>
      <c r="C198" s="27">
        <f>IF(ISNUMBER(H198), H198-ORC!O193,"")</f>
        <v>282.786</v>
      </c>
      <c r="D198" s="14">
        <v>61</v>
      </c>
      <c r="E198" s="16">
        <v>1250</v>
      </c>
      <c r="F198" s="336">
        <v>1253</v>
      </c>
      <c r="G198" s="14">
        <v>39.9</v>
      </c>
      <c r="H198" s="16">
        <v>583</v>
      </c>
      <c r="I198" s="16"/>
      <c r="J198" s="16">
        <f t="shared" si="47"/>
        <v>77506</v>
      </c>
      <c r="K198" s="16">
        <f t="shared" si="48"/>
        <v>1833</v>
      </c>
      <c r="L198" s="12">
        <f t="shared" si="49"/>
        <v>254722</v>
      </c>
      <c r="M198" s="13">
        <f t="shared" si="50"/>
        <v>31.80578286961266</v>
      </c>
      <c r="N198" s="316">
        <f t="shared" si="51"/>
        <v>30.427681943452079</v>
      </c>
      <c r="O198" s="13">
        <f t="shared" si="52"/>
        <v>33.100000000000023</v>
      </c>
      <c r="P198" s="13">
        <f t="shared" si="53"/>
        <v>1089.4000000000087</v>
      </c>
      <c r="Q198" s="4"/>
      <c r="Z198" s="153">
        <f t="shared" si="54"/>
        <v>43614</v>
      </c>
    </row>
    <row r="199" spans="1:26" x14ac:dyDescent="0.25">
      <c r="A199" s="321"/>
      <c r="B199" s="12">
        <f t="shared" si="46"/>
        <v>30</v>
      </c>
      <c r="C199" s="27">
        <f>IF(ISNUMBER(H199), H199-ORC!O194,"")</f>
        <v>286.565</v>
      </c>
      <c r="D199" s="14">
        <v>61</v>
      </c>
      <c r="E199" s="16">
        <v>1250</v>
      </c>
      <c r="F199" s="336">
        <v>1263</v>
      </c>
      <c r="G199" s="14">
        <v>39.700000000000003</v>
      </c>
      <c r="H199" s="16">
        <v>579</v>
      </c>
      <c r="I199" s="16"/>
      <c r="J199" s="16">
        <f t="shared" si="47"/>
        <v>78085</v>
      </c>
      <c r="K199" s="16">
        <f t="shared" si="48"/>
        <v>1829</v>
      </c>
      <c r="L199" s="12">
        <f t="shared" si="49"/>
        <v>256551</v>
      </c>
      <c r="M199" s="13">
        <f t="shared" si="50"/>
        <v>31.656642974302894</v>
      </c>
      <c r="N199" s="316">
        <f t="shared" si="51"/>
        <v>30.43644343619787</v>
      </c>
      <c r="O199" s="13">
        <f t="shared" si="52"/>
        <v>30.300000000000068</v>
      </c>
      <c r="P199" s="13">
        <f t="shared" si="53"/>
        <v>1119.6999999999971</v>
      </c>
      <c r="Q199" s="4"/>
      <c r="Z199" s="153">
        <f t="shared" si="54"/>
        <v>43615</v>
      </c>
    </row>
    <row r="200" spans="1:26" ht="18.75" thickBot="1" x14ac:dyDescent="0.3">
      <c r="B200" s="12">
        <f t="shared" si="46"/>
        <v>31</v>
      </c>
      <c r="C200" s="27">
        <f>IF(ISNUMBER(H200), H200-ORC!O195,"")</f>
        <v>278.34000000000003</v>
      </c>
      <c r="D200" s="14">
        <v>60.9</v>
      </c>
      <c r="E200" s="16">
        <v>1240</v>
      </c>
      <c r="F200" s="336">
        <v>1240</v>
      </c>
      <c r="G200" s="14">
        <v>39.6</v>
      </c>
      <c r="H200" s="16">
        <v>576</v>
      </c>
      <c r="I200" s="16"/>
      <c r="J200" s="16">
        <f t="shared" si="47"/>
        <v>78661</v>
      </c>
      <c r="K200" s="16">
        <f t="shared" si="48"/>
        <v>1816</v>
      </c>
      <c r="L200" s="12">
        <f t="shared" si="49"/>
        <v>258367</v>
      </c>
      <c r="M200" s="13">
        <f t="shared" si="50"/>
        <v>31.718061674008812</v>
      </c>
      <c r="N200" s="316">
        <f t="shared" si="51"/>
        <v>30.44545162501403</v>
      </c>
      <c r="O200" s="13">
        <f t="shared" si="52"/>
        <v>31.200000000000045</v>
      </c>
      <c r="P200" s="13">
        <f t="shared" si="53"/>
        <v>1150.9000000000087</v>
      </c>
      <c r="Q200" s="4"/>
      <c r="Z200" s="153">
        <f t="shared" si="54"/>
        <v>43616</v>
      </c>
    </row>
    <row r="201" spans="1:26" ht="18.75" thickTop="1" x14ac:dyDescent="0.25">
      <c r="B201" s="18" t="s">
        <v>36</v>
      </c>
      <c r="C201" s="19">
        <f t="shared" ref="C201:I201" si="55">MAX(C170:C200)</f>
        <v>294.005</v>
      </c>
      <c r="D201" s="20">
        <f t="shared" si="55"/>
        <v>61.6</v>
      </c>
      <c r="E201" s="19">
        <f t="shared" si="55"/>
        <v>1362</v>
      </c>
      <c r="F201" s="418">
        <f t="shared" si="55"/>
        <v>1309</v>
      </c>
      <c r="G201" s="20">
        <f t="shared" si="55"/>
        <v>40.5</v>
      </c>
      <c r="H201" s="19">
        <f t="shared" si="55"/>
        <v>596</v>
      </c>
      <c r="I201" s="19">
        <f t="shared" si="55"/>
        <v>0</v>
      </c>
      <c r="J201" s="19"/>
      <c r="K201" s="19">
        <f>MAX(K170:K200)</f>
        <v>1956</v>
      </c>
      <c r="L201" s="18"/>
      <c r="M201" s="21">
        <f>MAX(M170:M200)</f>
        <v>31.80578286961266</v>
      </c>
      <c r="N201" s="393"/>
      <c r="O201" s="21">
        <f>MAX(O170:O200)</f>
        <v>33.100000000000023</v>
      </c>
      <c r="P201" s="18"/>
      <c r="Q201" s="4"/>
    </row>
    <row r="202" spans="1:26" x14ac:dyDescent="0.25">
      <c r="B202" s="12" t="s">
        <v>37</v>
      </c>
      <c r="C202" s="16">
        <f t="shared" ref="C202:I202" si="56">MIN(C170:C200)</f>
        <v>228.64699999999999</v>
      </c>
      <c r="D202" s="14">
        <f t="shared" si="56"/>
        <v>58.5</v>
      </c>
      <c r="E202" s="16">
        <f t="shared" si="56"/>
        <v>1180</v>
      </c>
      <c r="F202" s="337">
        <f t="shared" si="56"/>
        <v>1156</v>
      </c>
      <c r="G202" s="14">
        <f t="shared" si="56"/>
        <v>37.4</v>
      </c>
      <c r="H202" s="16">
        <f t="shared" si="56"/>
        <v>530</v>
      </c>
      <c r="I202" s="16">
        <f t="shared" si="56"/>
        <v>0</v>
      </c>
      <c r="J202" s="16"/>
      <c r="K202" s="16">
        <f>MIN(K170:K200)</f>
        <v>1710</v>
      </c>
      <c r="L202" s="12"/>
      <c r="M202" s="13">
        <f>MIN(M170:M200)</f>
        <v>30.238726790450926</v>
      </c>
      <c r="N202" s="313"/>
      <c r="O202" s="13">
        <f>MIN(O170:O200)</f>
        <v>4.5</v>
      </c>
      <c r="P202" s="12"/>
      <c r="Q202" s="4"/>
    </row>
    <row r="203" spans="1:26" x14ac:dyDescent="0.25">
      <c r="B203" s="12" t="s">
        <v>35</v>
      </c>
      <c r="C203" s="16">
        <f t="shared" ref="C203:I203" si="57">AVERAGE(C170:C200)</f>
        <v>268.87945161290321</v>
      </c>
      <c r="D203" s="14">
        <f t="shared" si="57"/>
        <v>60.306451612903231</v>
      </c>
      <c r="E203" s="16">
        <f t="shared" si="57"/>
        <v>1269.4516129032259</v>
      </c>
      <c r="F203" s="337">
        <f t="shared" si="57"/>
        <v>1251.0740740740741</v>
      </c>
      <c r="G203" s="14">
        <f t="shared" si="57"/>
        <v>39.203225806451613</v>
      </c>
      <c r="H203" s="16">
        <f t="shared" si="57"/>
        <v>568.19354838709683</v>
      </c>
      <c r="I203" s="16" t="e">
        <f t="shared" si="57"/>
        <v>#DIV/0!</v>
      </c>
      <c r="J203" s="16"/>
      <c r="K203" s="16">
        <f>AVERAGE(K170:K200)</f>
        <v>1837.6451612903227</v>
      </c>
      <c r="L203" s="12"/>
      <c r="M203" s="13">
        <f>AVERAGE(M170:M200)</f>
        <v>30.929558307298333</v>
      </c>
      <c r="N203" s="313"/>
      <c r="O203" s="13">
        <f>AVERAGE(O170:O200)</f>
        <v>16.900000000000023</v>
      </c>
      <c r="P203" s="12"/>
      <c r="Q203" s="4"/>
    </row>
    <row r="204" spans="1:26" x14ac:dyDescent="0.25">
      <c r="B204" s="15" t="s">
        <v>38</v>
      </c>
      <c r="C204" s="6"/>
      <c r="D204" s="6"/>
      <c r="E204" s="53"/>
      <c r="F204" s="419"/>
      <c r="G204" s="6"/>
      <c r="H204" s="53"/>
      <c r="I204" s="6"/>
      <c r="J204" s="6"/>
      <c r="K204" s="6"/>
      <c r="L204" s="6"/>
      <c r="M204" s="6"/>
      <c r="N204" s="394"/>
      <c r="O204" s="6"/>
      <c r="P204" s="6"/>
    </row>
    <row r="205" spans="1:26" x14ac:dyDescent="0.25">
      <c r="B205" s="5" t="s">
        <v>39</v>
      </c>
    </row>
    <row r="207" spans="1:26" x14ac:dyDescent="0.25">
      <c r="B207" s="1" t="s">
        <v>0</v>
      </c>
      <c r="C207" s="1"/>
      <c r="D207" s="1"/>
      <c r="E207" s="154"/>
      <c r="F207" s="409"/>
      <c r="G207" s="1"/>
      <c r="H207" s="154"/>
      <c r="I207" s="1"/>
      <c r="J207" s="1"/>
      <c r="K207" s="1"/>
      <c r="L207" s="1"/>
      <c r="M207" s="1"/>
      <c r="N207" s="389"/>
      <c r="O207" s="1"/>
      <c r="P207" s="1"/>
    </row>
    <row r="208" spans="1:26" x14ac:dyDescent="0.25">
      <c r="B208" s="3"/>
    </row>
    <row r="209" spans="1:26" x14ac:dyDescent="0.25">
      <c r="B209" s="11" t="s">
        <v>27</v>
      </c>
      <c r="C209" s="11"/>
      <c r="D209" s="434" t="s">
        <v>4</v>
      </c>
      <c r="E209" s="435"/>
      <c r="F209" s="436"/>
      <c r="G209" s="434" t="s">
        <v>5</v>
      </c>
      <c r="H209" s="435"/>
      <c r="I209" s="435"/>
      <c r="J209" s="436"/>
      <c r="K209" s="434" t="s">
        <v>6</v>
      </c>
      <c r="L209" s="436"/>
      <c r="M209" s="434" t="s">
        <v>7</v>
      </c>
      <c r="N209" s="436"/>
      <c r="O209" s="434" t="s">
        <v>8</v>
      </c>
      <c r="P209" s="436"/>
      <c r="Q209" s="4"/>
    </row>
    <row r="210" spans="1:26" x14ac:dyDescent="0.25">
      <c r="B210" s="118"/>
      <c r="C210" s="118" t="s">
        <v>3</v>
      </c>
      <c r="D210" s="121"/>
      <c r="E210" s="155" t="s">
        <v>78</v>
      </c>
      <c r="F210" s="411" t="s">
        <v>77</v>
      </c>
      <c r="G210" s="119"/>
      <c r="H210" s="155" t="s">
        <v>78</v>
      </c>
      <c r="I210" s="120" t="s">
        <v>77</v>
      </c>
      <c r="J210" s="11" t="s">
        <v>16</v>
      </c>
      <c r="K210" s="11"/>
      <c r="L210" s="11" t="s">
        <v>16</v>
      </c>
      <c r="M210" s="119"/>
      <c r="N210" s="390"/>
      <c r="O210" s="119"/>
      <c r="P210" s="119"/>
      <c r="Q210" s="4"/>
    </row>
    <row r="211" spans="1:26" x14ac:dyDescent="0.25">
      <c r="B211" s="22">
        <v>2019</v>
      </c>
      <c r="C211" s="22" t="s">
        <v>17</v>
      </c>
      <c r="D211" s="22" t="s">
        <v>14</v>
      </c>
      <c r="E211" s="63" t="s">
        <v>17</v>
      </c>
      <c r="F211" s="412" t="s">
        <v>17</v>
      </c>
      <c r="G211" s="22" t="s">
        <v>14</v>
      </c>
      <c r="H211" s="63" t="s">
        <v>17</v>
      </c>
      <c r="I211" s="22" t="s">
        <v>17</v>
      </c>
      <c r="J211" s="22" t="s">
        <v>17</v>
      </c>
      <c r="K211" s="22" t="s">
        <v>17</v>
      </c>
      <c r="L211" s="22" t="s">
        <v>17</v>
      </c>
      <c r="M211" s="22" t="s">
        <v>15</v>
      </c>
      <c r="N211" s="391" t="s">
        <v>16</v>
      </c>
      <c r="O211" s="22" t="s">
        <v>15</v>
      </c>
      <c r="P211" s="22" t="s">
        <v>16</v>
      </c>
      <c r="Q211" s="4"/>
    </row>
    <row r="212" spans="1:26" x14ac:dyDescent="0.25">
      <c r="B212" s="12">
        <v>1</v>
      </c>
      <c r="C212" s="27">
        <f>IF(ISNUMBER(H212), H212-ORC!O206,"")</f>
        <v>267.34000000000003</v>
      </c>
      <c r="D212" s="14">
        <v>60.8</v>
      </c>
      <c r="E212" s="16">
        <v>1233</v>
      </c>
      <c r="F212" s="336">
        <v>1250</v>
      </c>
      <c r="G212" s="14">
        <v>39.6</v>
      </c>
      <c r="H212" s="16">
        <v>576</v>
      </c>
      <c r="I212" s="16"/>
      <c r="J212" s="16">
        <f>J200+H212</f>
        <v>79237</v>
      </c>
      <c r="K212" s="16">
        <f>E212+H212</f>
        <v>1809</v>
      </c>
      <c r="L212" s="16">
        <f>L200+K212</f>
        <v>260176</v>
      </c>
      <c r="M212" s="13">
        <f>IF(AND(ISNUMBER(H212),ISNUMBER(K212)), H212/K212*100,"")</f>
        <v>31.840796019900498</v>
      </c>
      <c r="N212" s="316">
        <f>J212/L212*100</f>
        <v>30.45515343459812</v>
      </c>
      <c r="O212" s="13">
        <f>-(K212*0.3)+H212</f>
        <v>33.300000000000068</v>
      </c>
      <c r="P212" s="13">
        <f>-(L212*0.3)+J212</f>
        <v>1184.1999999999971</v>
      </c>
      <c r="Q212" s="4"/>
      <c r="Z212" s="153">
        <v>43617</v>
      </c>
    </row>
    <row r="213" spans="1:26" x14ac:dyDescent="0.25">
      <c r="B213" s="12">
        <f t="shared" ref="B213:B241" si="58">SUM(B212+1)</f>
        <v>2</v>
      </c>
      <c r="C213" s="27">
        <f>IF(ISNUMBER(H213), H213-ORC!O207,"")</f>
        <v>265.88099999999997</v>
      </c>
      <c r="D213" s="14">
        <v>60.7</v>
      </c>
      <c r="E213" s="16">
        <v>1224</v>
      </c>
      <c r="F213" s="338">
        <v>1248</v>
      </c>
      <c r="G213" s="14">
        <v>39.5</v>
      </c>
      <c r="H213" s="16">
        <v>574</v>
      </c>
      <c r="I213" s="16"/>
      <c r="J213" s="16">
        <f t="shared" ref="J213:J241" si="59">J212+H213</f>
        <v>79811</v>
      </c>
      <c r="K213" s="16">
        <f t="shared" ref="K213:K241" si="60">E213+H213</f>
        <v>1798</v>
      </c>
      <c r="L213" s="12">
        <f t="shared" ref="L213:L241" si="61">L212+K213</f>
        <v>261974</v>
      </c>
      <c r="M213" s="13">
        <f t="shared" ref="M213:M241" si="62">IF(AND(ISNUMBER(H213),ISNUMBER(K213)), H213/K213*100,"")</f>
        <v>31.92436040044494</v>
      </c>
      <c r="N213" s="316">
        <f t="shared" ref="N213:N241" si="63">J213/L213*100</f>
        <v>30.465237008252728</v>
      </c>
      <c r="O213" s="13">
        <f t="shared" ref="O213:O241" si="64">-(K213*0.3)+H213</f>
        <v>34.600000000000023</v>
      </c>
      <c r="P213" s="13">
        <f t="shared" ref="P213:P241" si="65">-(L213*0.3)+J213</f>
        <v>1218.8000000000029</v>
      </c>
      <c r="Q213" s="4"/>
      <c r="Z213" s="153">
        <f>Z212+1</f>
        <v>43618</v>
      </c>
    </row>
    <row r="214" spans="1:26" x14ac:dyDescent="0.25">
      <c r="A214" s="309"/>
      <c r="B214" s="12">
        <f t="shared" si="58"/>
        <v>3</v>
      </c>
      <c r="C214" s="27">
        <f>IF(ISNUMBER(H214), H214-ORC!O208,"")</f>
        <v>263.64600000000002</v>
      </c>
      <c r="D214" s="14">
        <v>60.6</v>
      </c>
      <c r="E214" s="16">
        <v>1215</v>
      </c>
      <c r="F214" s="336">
        <v>1221</v>
      </c>
      <c r="G214" s="14">
        <v>39.4</v>
      </c>
      <c r="H214" s="16">
        <v>572</v>
      </c>
      <c r="I214" s="16"/>
      <c r="J214" s="16">
        <f t="shared" si="59"/>
        <v>80383</v>
      </c>
      <c r="K214" s="16">
        <f t="shared" si="60"/>
        <v>1787</v>
      </c>
      <c r="L214" s="12">
        <f t="shared" si="61"/>
        <v>263761</v>
      </c>
      <c r="M214" s="13">
        <f t="shared" si="62"/>
        <v>32.008953553441522</v>
      </c>
      <c r="N214" s="316">
        <f t="shared" si="63"/>
        <v>30.475695800364722</v>
      </c>
      <c r="O214" s="13">
        <f t="shared" si="64"/>
        <v>35.899999999999977</v>
      </c>
      <c r="P214" s="13">
        <f t="shared" si="65"/>
        <v>1254.6999999999971</v>
      </c>
      <c r="Q214" s="4"/>
      <c r="Z214" s="153">
        <f t="shared" ref="Z214:Z241" si="66">Z213+1</f>
        <v>43619</v>
      </c>
    </row>
    <row r="215" spans="1:26" x14ac:dyDescent="0.25">
      <c r="B215" s="12">
        <f t="shared" si="58"/>
        <v>4</v>
      </c>
      <c r="C215" s="27">
        <f>IF(ISNUMBER(H215), H215-ORC!O209,"")</f>
        <v>259.40800000000002</v>
      </c>
      <c r="D215" s="14">
        <v>60.6</v>
      </c>
      <c r="E215" s="16">
        <v>1215</v>
      </c>
      <c r="F215" s="336">
        <v>1228</v>
      </c>
      <c r="G215" s="14">
        <v>39.200000000000003</v>
      </c>
      <c r="H215" s="16">
        <v>568</v>
      </c>
      <c r="I215" s="16"/>
      <c r="J215" s="16">
        <f t="shared" si="59"/>
        <v>80951</v>
      </c>
      <c r="K215" s="16">
        <f t="shared" si="60"/>
        <v>1783</v>
      </c>
      <c r="L215" s="12">
        <f t="shared" si="61"/>
        <v>265544</v>
      </c>
      <c r="M215" s="13">
        <f t="shared" si="62"/>
        <v>31.856421761076838</v>
      </c>
      <c r="N215" s="316">
        <f t="shared" si="63"/>
        <v>30.484966709848461</v>
      </c>
      <c r="O215" s="13">
        <f t="shared" si="64"/>
        <v>33.100000000000023</v>
      </c>
      <c r="P215" s="13">
        <f t="shared" si="65"/>
        <v>1287.8000000000029</v>
      </c>
      <c r="Q215" s="4"/>
      <c r="Z215" s="153">
        <f t="shared" si="66"/>
        <v>43620</v>
      </c>
    </row>
    <row r="216" spans="1:26" x14ac:dyDescent="0.25">
      <c r="B216" s="12">
        <f t="shared" si="58"/>
        <v>5</v>
      </c>
      <c r="C216" s="27">
        <f>IF(ISNUMBER(H216), H216-ORC!O210,"")</f>
        <v>251.40800000000002</v>
      </c>
      <c r="D216" s="14">
        <v>60.6</v>
      </c>
      <c r="E216" s="16">
        <v>1215</v>
      </c>
      <c r="F216" s="336">
        <v>1236</v>
      </c>
      <c r="G216" s="14">
        <v>39.200000000000003</v>
      </c>
      <c r="H216" s="16">
        <v>568</v>
      </c>
      <c r="I216" s="16"/>
      <c r="J216" s="16">
        <f t="shared" si="59"/>
        <v>81519</v>
      </c>
      <c r="K216" s="16">
        <f t="shared" si="60"/>
        <v>1783</v>
      </c>
      <c r="L216" s="12">
        <f t="shared" si="61"/>
        <v>267327</v>
      </c>
      <c r="M216" s="13">
        <f t="shared" si="62"/>
        <v>31.856421761076838</v>
      </c>
      <c r="N216" s="316">
        <f t="shared" si="63"/>
        <v>30.494113950330494</v>
      </c>
      <c r="O216" s="13">
        <f t="shared" si="64"/>
        <v>33.100000000000023</v>
      </c>
      <c r="P216" s="13">
        <f t="shared" si="65"/>
        <v>1320.9000000000087</v>
      </c>
      <c r="Q216" s="4"/>
      <c r="Z216" s="153">
        <f t="shared" si="66"/>
        <v>43621</v>
      </c>
    </row>
    <row r="217" spans="1:26" x14ac:dyDescent="0.25">
      <c r="B217" s="12">
        <f t="shared" si="58"/>
        <v>6</v>
      </c>
      <c r="C217" s="27">
        <f>IF(ISNUMBER(H217), H217-ORC!O211,"")</f>
        <v>252.64600000000002</v>
      </c>
      <c r="D217" s="14">
        <v>60.7</v>
      </c>
      <c r="E217" s="16">
        <v>1225</v>
      </c>
      <c r="F217" s="336">
        <v>1214</v>
      </c>
      <c r="G217" s="14">
        <v>39.299999999999997</v>
      </c>
      <c r="H217" s="16">
        <v>570</v>
      </c>
      <c r="I217" s="16"/>
      <c r="J217" s="16">
        <f t="shared" si="59"/>
        <v>82089</v>
      </c>
      <c r="K217" s="16">
        <f t="shared" si="60"/>
        <v>1795</v>
      </c>
      <c r="L217" s="12">
        <f t="shared" si="61"/>
        <v>269122</v>
      </c>
      <c r="M217" s="13">
        <f t="shared" si="62"/>
        <v>31.754874651810582</v>
      </c>
      <c r="N217" s="316">
        <f t="shared" si="63"/>
        <v>30.502523019299797</v>
      </c>
      <c r="O217" s="13">
        <f t="shared" si="64"/>
        <v>31.5</v>
      </c>
      <c r="P217" s="13">
        <f t="shared" si="65"/>
        <v>1352.4000000000087</v>
      </c>
      <c r="Q217" s="4"/>
      <c r="Z217" s="153">
        <f t="shared" si="66"/>
        <v>43622</v>
      </c>
    </row>
    <row r="218" spans="1:26" x14ac:dyDescent="0.25">
      <c r="B218" s="12">
        <f t="shared" si="58"/>
        <v>7</v>
      </c>
      <c r="C218" s="27">
        <f>IF(ISNUMBER(H218), H218-ORC!O212,"")</f>
        <v>250.88099999999997</v>
      </c>
      <c r="D218" s="14">
        <v>60.7</v>
      </c>
      <c r="E218" s="16">
        <v>1225</v>
      </c>
      <c r="F218" s="336">
        <v>1240</v>
      </c>
      <c r="G218" s="14">
        <v>39.200000000000003</v>
      </c>
      <c r="H218" s="16">
        <v>568</v>
      </c>
      <c r="I218" s="16"/>
      <c r="J218" s="16">
        <f t="shared" si="59"/>
        <v>82657</v>
      </c>
      <c r="K218" s="16">
        <f t="shared" si="60"/>
        <v>1793</v>
      </c>
      <c r="L218" s="12">
        <f t="shared" si="61"/>
        <v>270915</v>
      </c>
      <c r="M218" s="13">
        <f t="shared" si="62"/>
        <v>31.678750697155607</v>
      </c>
      <c r="N218" s="316">
        <f t="shared" si="63"/>
        <v>30.51030766107451</v>
      </c>
      <c r="O218" s="13">
        <f t="shared" si="64"/>
        <v>30.100000000000023</v>
      </c>
      <c r="P218" s="13">
        <f t="shared" si="65"/>
        <v>1382.5</v>
      </c>
      <c r="Q218" s="4"/>
      <c r="Z218" s="153">
        <f t="shared" si="66"/>
        <v>43623</v>
      </c>
    </row>
    <row r="219" spans="1:26" x14ac:dyDescent="0.25">
      <c r="B219" s="12">
        <f t="shared" si="58"/>
        <v>8</v>
      </c>
      <c r="C219" s="27">
        <f>IF(ISNUMBER(H219), H219-ORC!O213,"")</f>
        <v>245.88099999999997</v>
      </c>
      <c r="D219" s="14">
        <v>60.8</v>
      </c>
      <c r="E219" s="16">
        <v>1232</v>
      </c>
      <c r="F219" s="336">
        <v>1255</v>
      </c>
      <c r="G219" s="14">
        <v>39.200000000000003</v>
      </c>
      <c r="H219" s="16">
        <v>568</v>
      </c>
      <c r="I219" s="16"/>
      <c r="J219" s="16">
        <f t="shared" si="59"/>
        <v>83225</v>
      </c>
      <c r="K219" s="16">
        <f t="shared" si="60"/>
        <v>1800</v>
      </c>
      <c r="L219" s="12">
        <f t="shared" si="61"/>
        <v>272715</v>
      </c>
      <c r="M219" s="13">
        <f t="shared" si="62"/>
        <v>31.555555555555554</v>
      </c>
      <c r="N219" s="316">
        <f t="shared" si="63"/>
        <v>30.517206607630676</v>
      </c>
      <c r="O219" s="13">
        <f t="shared" si="64"/>
        <v>28</v>
      </c>
      <c r="P219" s="13">
        <f t="shared" si="65"/>
        <v>1410.5</v>
      </c>
      <c r="Q219" s="4"/>
      <c r="Z219" s="153">
        <f t="shared" si="66"/>
        <v>43624</v>
      </c>
    </row>
    <row r="220" spans="1:26" x14ac:dyDescent="0.25">
      <c r="B220" s="12">
        <f t="shared" si="58"/>
        <v>9</v>
      </c>
      <c r="C220" s="27">
        <f>IF(ISNUMBER(H220), H220-ORC!O214,"")</f>
        <v>243.11199999999997</v>
      </c>
      <c r="D220" s="14">
        <v>60.9</v>
      </c>
      <c r="E220" s="16">
        <v>1241</v>
      </c>
      <c r="F220" s="336">
        <v>1256</v>
      </c>
      <c r="G220" s="14">
        <v>39.299999999999997</v>
      </c>
      <c r="H220" s="16">
        <v>570</v>
      </c>
      <c r="I220" s="16"/>
      <c r="J220" s="16">
        <f t="shared" si="59"/>
        <v>83795</v>
      </c>
      <c r="K220" s="16">
        <f t="shared" si="60"/>
        <v>1811</v>
      </c>
      <c r="L220" s="12">
        <f t="shared" si="61"/>
        <v>274526</v>
      </c>
      <c r="M220" s="13">
        <f t="shared" si="62"/>
        <v>31.474323578133628</v>
      </c>
      <c r="N220" s="316">
        <f t="shared" si="63"/>
        <v>30.523520540859515</v>
      </c>
      <c r="O220" s="13">
        <f t="shared" si="64"/>
        <v>26.700000000000045</v>
      </c>
      <c r="P220" s="13">
        <f t="shared" si="65"/>
        <v>1437.1999999999971</v>
      </c>
      <c r="Q220" s="4"/>
      <c r="Z220" s="153">
        <f t="shared" si="66"/>
        <v>43625</v>
      </c>
    </row>
    <row r="221" spans="1:26" x14ac:dyDescent="0.25">
      <c r="B221" s="12">
        <f t="shared" si="58"/>
        <v>10</v>
      </c>
      <c r="C221" s="27">
        <f>IF(ISNUMBER(H221), H221-ORC!O215,"")</f>
        <v>237.34000000000003</v>
      </c>
      <c r="D221" s="14">
        <v>61</v>
      </c>
      <c r="E221" s="16">
        <v>1250</v>
      </c>
      <c r="F221" s="336">
        <v>1241</v>
      </c>
      <c r="G221" s="14">
        <v>39.299999999999997</v>
      </c>
      <c r="H221" s="16">
        <v>570</v>
      </c>
      <c r="I221" s="16"/>
      <c r="J221" s="16">
        <f t="shared" si="59"/>
        <v>84365</v>
      </c>
      <c r="K221" s="16">
        <f t="shared" si="60"/>
        <v>1820</v>
      </c>
      <c r="L221" s="12">
        <f t="shared" si="61"/>
        <v>276346</v>
      </c>
      <c r="M221" s="13">
        <f t="shared" si="62"/>
        <v>31.318681318681318</v>
      </c>
      <c r="N221" s="316">
        <f t="shared" si="63"/>
        <v>30.528757427283189</v>
      </c>
      <c r="O221" s="13">
        <f t="shared" si="64"/>
        <v>24</v>
      </c>
      <c r="P221" s="13">
        <f t="shared" si="65"/>
        <v>1461.1999999999971</v>
      </c>
      <c r="Q221" s="4"/>
      <c r="Z221" s="153">
        <f t="shared" si="66"/>
        <v>43626</v>
      </c>
    </row>
    <row r="222" spans="1:26" x14ac:dyDescent="0.25">
      <c r="B222" s="12">
        <f t="shared" si="58"/>
        <v>11</v>
      </c>
      <c r="C222" s="27">
        <f>IF(ISNUMBER(H222), H222-ORC!O216,"")</f>
        <v>233.34000000000003</v>
      </c>
      <c r="D222" s="14">
        <v>61</v>
      </c>
      <c r="E222" s="16">
        <v>1250</v>
      </c>
      <c r="F222" s="336">
        <v>1275</v>
      </c>
      <c r="G222" s="14">
        <v>39.4</v>
      </c>
      <c r="H222" s="16">
        <v>572</v>
      </c>
      <c r="I222" s="16"/>
      <c r="J222" s="16">
        <f t="shared" si="59"/>
        <v>84937</v>
      </c>
      <c r="K222" s="16">
        <f t="shared" si="60"/>
        <v>1822</v>
      </c>
      <c r="L222" s="12">
        <f t="shared" si="61"/>
        <v>278168</v>
      </c>
      <c r="M222" s="13">
        <f t="shared" si="62"/>
        <v>31.394072447859493</v>
      </c>
      <c r="N222" s="316">
        <f t="shared" si="63"/>
        <v>30.534425239423658</v>
      </c>
      <c r="O222" s="13">
        <f t="shared" si="64"/>
        <v>25.399999999999977</v>
      </c>
      <c r="P222" s="13">
        <f t="shared" si="65"/>
        <v>1486.6000000000058</v>
      </c>
      <c r="Q222" s="4"/>
      <c r="Z222" s="153">
        <f t="shared" si="66"/>
        <v>43627</v>
      </c>
    </row>
    <row r="223" spans="1:26" x14ac:dyDescent="0.25">
      <c r="B223" s="12">
        <f t="shared" si="58"/>
        <v>12</v>
      </c>
      <c r="C223" s="27">
        <f>IF(ISNUMBER(H223), H223-ORC!O217,"")</f>
        <v>232.95299999999997</v>
      </c>
      <c r="D223" s="14">
        <v>61</v>
      </c>
      <c r="E223" s="16">
        <v>1250</v>
      </c>
      <c r="F223" s="336">
        <v>1266</v>
      </c>
      <c r="G223" s="14">
        <v>39.4</v>
      </c>
      <c r="H223" s="16">
        <v>572</v>
      </c>
      <c r="I223" s="16"/>
      <c r="J223" s="16">
        <f t="shared" si="59"/>
        <v>85509</v>
      </c>
      <c r="K223" s="16">
        <f t="shared" si="60"/>
        <v>1822</v>
      </c>
      <c r="L223" s="12">
        <f t="shared" si="61"/>
        <v>279990</v>
      </c>
      <c r="M223" s="13">
        <f t="shared" si="62"/>
        <v>31.394072447859493</v>
      </c>
      <c r="N223" s="316">
        <f t="shared" si="63"/>
        <v>30.540019286403087</v>
      </c>
      <c r="O223" s="13">
        <f t="shared" si="64"/>
        <v>25.399999999999977</v>
      </c>
      <c r="P223" s="13">
        <f t="shared" si="65"/>
        <v>1512</v>
      </c>
      <c r="Q223" s="4"/>
      <c r="Z223" s="153">
        <f t="shared" si="66"/>
        <v>43628</v>
      </c>
    </row>
    <row r="224" spans="1:26" x14ac:dyDescent="0.25">
      <c r="A224" s="306"/>
      <c r="B224" s="12">
        <f t="shared" si="58"/>
        <v>13</v>
      </c>
      <c r="C224" s="27">
        <f>IF(ISNUMBER(H224), H224-ORC!O218,"")</f>
        <v>229.786</v>
      </c>
      <c r="D224" s="14">
        <v>61.1</v>
      </c>
      <c r="E224" s="16">
        <v>1260</v>
      </c>
      <c r="F224" s="336">
        <v>1263</v>
      </c>
      <c r="G224" s="14">
        <v>39.4</v>
      </c>
      <c r="H224" s="16">
        <v>572</v>
      </c>
      <c r="I224" s="16"/>
      <c r="J224" s="16">
        <f t="shared" si="59"/>
        <v>86081</v>
      </c>
      <c r="K224" s="16">
        <f t="shared" si="60"/>
        <v>1832</v>
      </c>
      <c r="L224" s="12">
        <f t="shared" si="61"/>
        <v>281822</v>
      </c>
      <c r="M224" s="13">
        <f t="shared" si="62"/>
        <v>31.222707423580786</v>
      </c>
      <c r="N224" s="316">
        <f t="shared" si="63"/>
        <v>30.544457139612945</v>
      </c>
      <c r="O224" s="13">
        <f t="shared" si="64"/>
        <v>22.399999999999977</v>
      </c>
      <c r="P224" s="13">
        <f t="shared" si="65"/>
        <v>1534.4000000000087</v>
      </c>
      <c r="Q224" s="4"/>
      <c r="Z224" s="153">
        <f t="shared" si="66"/>
        <v>43629</v>
      </c>
    </row>
    <row r="225" spans="1:26" x14ac:dyDescent="0.25">
      <c r="B225" s="12">
        <f t="shared" si="58"/>
        <v>14</v>
      </c>
      <c r="C225" s="27">
        <f>IF(ISNUMBER(H225), H225-ORC!O219,"")</f>
        <v>224.786</v>
      </c>
      <c r="D225" s="14">
        <v>61.2</v>
      </c>
      <c r="E225" s="16">
        <v>1270</v>
      </c>
      <c r="F225" s="336">
        <v>1280</v>
      </c>
      <c r="G225" s="14">
        <v>39.5</v>
      </c>
      <c r="H225" s="16">
        <v>574</v>
      </c>
      <c r="I225" s="16"/>
      <c r="J225" s="16">
        <f t="shared" si="59"/>
        <v>86655</v>
      </c>
      <c r="K225" s="16">
        <f t="shared" si="60"/>
        <v>1844</v>
      </c>
      <c r="L225" s="12">
        <f t="shared" si="61"/>
        <v>283666</v>
      </c>
      <c r="M225" s="13">
        <f t="shared" si="62"/>
        <v>31.127982646420826</v>
      </c>
      <c r="N225" s="316">
        <f t="shared" si="63"/>
        <v>30.548250407168993</v>
      </c>
      <c r="O225" s="13">
        <f t="shared" si="64"/>
        <v>20.800000000000068</v>
      </c>
      <c r="P225" s="13">
        <f t="shared" si="65"/>
        <v>1555.1999999999971</v>
      </c>
      <c r="Q225" s="4"/>
      <c r="Z225" s="153">
        <f t="shared" si="66"/>
        <v>43630</v>
      </c>
    </row>
    <row r="226" spans="1:26" x14ac:dyDescent="0.25">
      <c r="B226" s="12">
        <f t="shared" si="58"/>
        <v>15</v>
      </c>
      <c r="C226" s="27">
        <f>IF(ISNUMBER(H226), H226-ORC!O220,"")</f>
        <v>221.786</v>
      </c>
      <c r="D226" s="14">
        <v>61.2</v>
      </c>
      <c r="E226" s="16">
        <v>1270</v>
      </c>
      <c r="F226" s="336">
        <v>1260</v>
      </c>
      <c r="G226" s="14">
        <v>39.4</v>
      </c>
      <c r="H226" s="16">
        <v>572</v>
      </c>
      <c r="I226" s="16"/>
      <c r="J226" s="16">
        <f t="shared" si="59"/>
        <v>87227</v>
      </c>
      <c r="K226" s="16">
        <f t="shared" si="60"/>
        <v>1842</v>
      </c>
      <c r="L226" s="12">
        <f t="shared" si="61"/>
        <v>285508</v>
      </c>
      <c r="M226" s="13">
        <f t="shared" si="62"/>
        <v>31.053203040173727</v>
      </c>
      <c r="N226" s="316">
        <f t="shared" si="63"/>
        <v>30.551508188912397</v>
      </c>
      <c r="O226" s="13">
        <f t="shared" si="64"/>
        <v>19.399999999999977</v>
      </c>
      <c r="P226" s="13">
        <f t="shared" si="65"/>
        <v>1574.6000000000058</v>
      </c>
      <c r="Q226" s="4"/>
      <c r="Z226" s="153">
        <f t="shared" si="66"/>
        <v>43631</v>
      </c>
    </row>
    <row r="227" spans="1:26" x14ac:dyDescent="0.25">
      <c r="A227" s="322"/>
      <c r="B227" s="12">
        <f t="shared" si="58"/>
        <v>16</v>
      </c>
      <c r="C227" s="27">
        <f>IF(ISNUMBER(H227), H227-ORC!O221,"")</f>
        <v>220.565</v>
      </c>
      <c r="D227" s="14">
        <v>61.2</v>
      </c>
      <c r="E227" s="16">
        <v>1270</v>
      </c>
      <c r="F227" s="336">
        <v>1250</v>
      </c>
      <c r="G227" s="14">
        <v>39.299999999999997</v>
      </c>
      <c r="H227" s="16">
        <v>570</v>
      </c>
      <c r="I227" s="16"/>
      <c r="J227" s="16">
        <f t="shared" si="59"/>
        <v>87797</v>
      </c>
      <c r="K227" s="16">
        <f t="shared" si="60"/>
        <v>1840</v>
      </c>
      <c r="L227" s="12">
        <f t="shared" si="61"/>
        <v>287348</v>
      </c>
      <c r="M227" s="13">
        <f t="shared" si="62"/>
        <v>30.978260869565215</v>
      </c>
      <c r="N227" s="316">
        <f t="shared" si="63"/>
        <v>30.554240850815042</v>
      </c>
      <c r="O227" s="13">
        <f t="shared" si="64"/>
        <v>18</v>
      </c>
      <c r="P227" s="13">
        <f t="shared" si="65"/>
        <v>1592.6000000000058</v>
      </c>
      <c r="Q227" s="4"/>
      <c r="Z227" s="153">
        <f t="shared" si="66"/>
        <v>43632</v>
      </c>
    </row>
    <row r="228" spans="1:26" x14ac:dyDescent="0.25">
      <c r="B228" s="12">
        <f t="shared" si="58"/>
        <v>17</v>
      </c>
      <c r="C228" s="27">
        <f>IF(ISNUMBER(H228), H228-ORC!O222,"")</f>
        <v>219.565</v>
      </c>
      <c r="D228" s="14">
        <v>61.2</v>
      </c>
      <c r="E228" s="16">
        <v>1270</v>
      </c>
      <c r="F228" s="336">
        <v>1258</v>
      </c>
      <c r="G228" s="14">
        <v>39.200000000000003</v>
      </c>
      <c r="H228" s="16">
        <v>568</v>
      </c>
      <c r="I228" s="16"/>
      <c r="J228" s="16">
        <f t="shared" si="59"/>
        <v>88365</v>
      </c>
      <c r="K228" s="16">
        <f t="shared" si="60"/>
        <v>1838</v>
      </c>
      <c r="L228" s="12">
        <f t="shared" si="61"/>
        <v>289186</v>
      </c>
      <c r="M228" s="13">
        <f t="shared" si="62"/>
        <v>30.903155603917305</v>
      </c>
      <c r="N228" s="316">
        <f t="shared" si="63"/>
        <v>30.556458473093439</v>
      </c>
      <c r="O228" s="13">
        <f t="shared" si="64"/>
        <v>16.600000000000023</v>
      </c>
      <c r="P228" s="13">
        <f t="shared" si="65"/>
        <v>1609.1999999999971</v>
      </c>
      <c r="Q228" s="4"/>
      <c r="Z228" s="153">
        <f t="shared" si="66"/>
        <v>43633</v>
      </c>
    </row>
    <row r="229" spans="1:26" x14ac:dyDescent="0.25">
      <c r="B229" s="12">
        <f t="shared" si="58"/>
        <v>18</v>
      </c>
      <c r="C229" s="27">
        <f>IF(ISNUMBER(H229), H229-ORC!O223,"")</f>
        <v>219.11199999999997</v>
      </c>
      <c r="D229" s="14">
        <v>61</v>
      </c>
      <c r="E229" s="16">
        <v>1250</v>
      </c>
      <c r="F229" s="336">
        <v>1259</v>
      </c>
      <c r="G229" s="14">
        <v>39.1</v>
      </c>
      <c r="H229" s="16">
        <v>566</v>
      </c>
      <c r="I229" s="16"/>
      <c r="J229" s="16">
        <f t="shared" si="59"/>
        <v>88931</v>
      </c>
      <c r="K229" s="16">
        <f t="shared" si="60"/>
        <v>1816</v>
      </c>
      <c r="L229" s="12">
        <f t="shared" si="61"/>
        <v>291002</v>
      </c>
      <c r="M229" s="13">
        <f t="shared" si="62"/>
        <v>31.167400881057265</v>
      </c>
      <c r="N229" s="316">
        <f t="shared" si="63"/>
        <v>30.560271063429116</v>
      </c>
      <c r="O229" s="13">
        <f t="shared" si="64"/>
        <v>21.200000000000045</v>
      </c>
      <c r="P229" s="13">
        <f t="shared" si="65"/>
        <v>1630.4000000000087</v>
      </c>
      <c r="Q229" s="4"/>
      <c r="Z229" s="153">
        <f t="shared" si="66"/>
        <v>43634</v>
      </c>
    </row>
    <row r="230" spans="1:26" x14ac:dyDescent="0.25">
      <c r="B230" s="12">
        <f t="shared" si="58"/>
        <v>19</v>
      </c>
      <c r="C230" s="27">
        <f>IF(ISNUMBER(H230), H230-ORC!O224,"")</f>
        <v>212.88099999999997</v>
      </c>
      <c r="D230" s="14">
        <v>60.9</v>
      </c>
      <c r="E230" s="16">
        <v>1241</v>
      </c>
      <c r="F230" s="336" t="s">
        <v>221</v>
      </c>
      <c r="G230" s="14">
        <v>39.200000000000003</v>
      </c>
      <c r="H230" s="16">
        <v>568</v>
      </c>
      <c r="I230" s="16"/>
      <c r="J230" s="16">
        <f t="shared" si="59"/>
        <v>89499</v>
      </c>
      <c r="K230" s="16">
        <f t="shared" si="60"/>
        <v>1809</v>
      </c>
      <c r="L230" s="12">
        <f t="shared" si="61"/>
        <v>292811</v>
      </c>
      <c r="M230" s="13">
        <f t="shared" si="62"/>
        <v>31.398562741846327</v>
      </c>
      <c r="N230" s="316">
        <f t="shared" si="63"/>
        <v>30.565450068474203</v>
      </c>
      <c r="O230" s="13">
        <f t="shared" si="64"/>
        <v>25.300000000000068</v>
      </c>
      <c r="P230" s="13">
        <f t="shared" si="65"/>
        <v>1655.6999999999971</v>
      </c>
      <c r="Q230" s="4"/>
      <c r="Z230" s="153">
        <f t="shared" si="66"/>
        <v>43635</v>
      </c>
    </row>
    <row r="231" spans="1:26" x14ac:dyDescent="0.25">
      <c r="B231" s="12">
        <f t="shared" si="58"/>
        <v>20</v>
      </c>
      <c r="C231" s="27">
        <f>IF(ISNUMBER(H231), H231-ORC!O225,"")</f>
        <v>214.40800000000002</v>
      </c>
      <c r="D231" s="14">
        <v>60.7</v>
      </c>
      <c r="E231" s="16">
        <v>1225</v>
      </c>
      <c r="F231" s="336">
        <v>1237</v>
      </c>
      <c r="G231" s="14">
        <v>39.200000000000003</v>
      </c>
      <c r="H231" s="16">
        <v>568</v>
      </c>
      <c r="I231" s="16"/>
      <c r="J231" s="16">
        <f t="shared" si="59"/>
        <v>90067</v>
      </c>
      <c r="K231" s="16">
        <f t="shared" si="60"/>
        <v>1793</v>
      </c>
      <c r="L231" s="12">
        <f t="shared" si="61"/>
        <v>294604</v>
      </c>
      <c r="M231" s="13">
        <f t="shared" si="62"/>
        <v>31.678750697155607</v>
      </c>
      <c r="N231" s="316">
        <f t="shared" si="63"/>
        <v>30.572225767470911</v>
      </c>
      <c r="O231" s="13">
        <f t="shared" si="64"/>
        <v>30.100000000000023</v>
      </c>
      <c r="P231" s="13">
        <f t="shared" si="65"/>
        <v>1685.8000000000029</v>
      </c>
      <c r="Q231" s="4"/>
      <c r="Z231" s="153">
        <f t="shared" si="66"/>
        <v>43636</v>
      </c>
    </row>
    <row r="232" spans="1:26" x14ac:dyDescent="0.25">
      <c r="B232" s="12">
        <f t="shared" si="58"/>
        <v>21</v>
      </c>
      <c r="C232" s="27">
        <f>IF(ISNUMBER(H232), H232-ORC!O226,"")</f>
        <v>217.923</v>
      </c>
      <c r="D232" s="14">
        <v>60.5</v>
      </c>
      <c r="E232" s="16">
        <v>1210</v>
      </c>
      <c r="F232" s="336">
        <v>1218</v>
      </c>
      <c r="G232" s="14">
        <v>39.1</v>
      </c>
      <c r="H232" s="16">
        <v>566</v>
      </c>
      <c r="I232" s="16"/>
      <c r="J232" s="16">
        <f t="shared" si="59"/>
        <v>90633</v>
      </c>
      <c r="K232" s="16">
        <f t="shared" si="60"/>
        <v>1776</v>
      </c>
      <c r="L232" s="12">
        <f t="shared" si="61"/>
        <v>296380</v>
      </c>
      <c r="M232" s="13">
        <f t="shared" si="62"/>
        <v>31.869369369369373</v>
      </c>
      <c r="N232" s="316">
        <f t="shared" si="63"/>
        <v>30.579998650381267</v>
      </c>
      <c r="O232" s="13">
        <f t="shared" si="64"/>
        <v>33.200000000000045</v>
      </c>
      <c r="P232" s="13">
        <f t="shared" si="65"/>
        <v>1719</v>
      </c>
      <c r="Q232" s="4"/>
      <c r="Z232" s="153">
        <f t="shared" si="66"/>
        <v>43637</v>
      </c>
    </row>
    <row r="233" spans="1:26" x14ac:dyDescent="0.25">
      <c r="B233" s="12">
        <f t="shared" si="58"/>
        <v>22</v>
      </c>
      <c r="C233" s="27">
        <f>IF(ISNUMBER(H233), H233-ORC!O227,"")</f>
        <v>221.67500000000001</v>
      </c>
      <c r="D233" s="14">
        <v>60.3</v>
      </c>
      <c r="E233" s="16">
        <v>1194</v>
      </c>
      <c r="F233" s="336">
        <v>1211</v>
      </c>
      <c r="G233" s="14">
        <v>38.9</v>
      </c>
      <c r="H233" s="16">
        <v>562</v>
      </c>
      <c r="I233" s="16"/>
      <c r="J233" s="16">
        <f t="shared" si="59"/>
        <v>91195</v>
      </c>
      <c r="K233" s="16">
        <f t="shared" si="60"/>
        <v>1756</v>
      </c>
      <c r="L233" s="12">
        <f t="shared" si="61"/>
        <v>298136</v>
      </c>
      <c r="M233" s="13">
        <f t="shared" si="62"/>
        <v>32.004555808656036</v>
      </c>
      <c r="N233" s="316">
        <f t="shared" si="63"/>
        <v>30.588389191509911</v>
      </c>
      <c r="O233" s="13">
        <f t="shared" si="64"/>
        <v>35.200000000000045</v>
      </c>
      <c r="P233" s="13">
        <f t="shared" si="65"/>
        <v>1754.1999999999971</v>
      </c>
      <c r="Q233" s="4"/>
      <c r="Z233" s="153">
        <f t="shared" si="66"/>
        <v>43638</v>
      </c>
    </row>
    <row r="234" spans="1:26" x14ac:dyDescent="0.25">
      <c r="B234" s="12">
        <f t="shared" si="58"/>
        <v>23</v>
      </c>
      <c r="C234" s="27">
        <f>IF(ISNUMBER(H234), H234-ORC!O228,"")</f>
        <v>219.17000000000002</v>
      </c>
      <c r="D234" s="14">
        <v>60.1</v>
      </c>
      <c r="E234" s="16">
        <v>1177</v>
      </c>
      <c r="F234" s="336">
        <v>1202</v>
      </c>
      <c r="G234" s="14">
        <v>38.799999999999997</v>
      </c>
      <c r="H234" s="16">
        <v>559</v>
      </c>
      <c r="I234" s="16"/>
      <c r="J234" s="16">
        <f t="shared" si="59"/>
        <v>91754</v>
      </c>
      <c r="K234" s="16">
        <f t="shared" si="60"/>
        <v>1736</v>
      </c>
      <c r="L234" s="12">
        <f t="shared" si="61"/>
        <v>299872</v>
      </c>
      <c r="M234" s="13">
        <f t="shared" si="62"/>
        <v>32.200460829493089</v>
      </c>
      <c r="N234" s="316">
        <f t="shared" si="63"/>
        <v>30.597721694589691</v>
      </c>
      <c r="O234" s="13">
        <f t="shared" si="64"/>
        <v>38.200000000000045</v>
      </c>
      <c r="P234" s="13">
        <f t="shared" si="65"/>
        <v>1792.4000000000087</v>
      </c>
      <c r="Q234" s="4"/>
      <c r="Z234" s="153">
        <f t="shared" si="66"/>
        <v>43639</v>
      </c>
    </row>
    <row r="235" spans="1:26" x14ac:dyDescent="0.25">
      <c r="B235" s="12">
        <f t="shared" si="58"/>
        <v>24</v>
      </c>
      <c r="C235" s="27">
        <f>IF(ISNUMBER(H235), H235-ORC!O229,"")</f>
        <v>217.91200000000003</v>
      </c>
      <c r="D235" s="14">
        <v>60</v>
      </c>
      <c r="E235" s="16">
        <v>1170</v>
      </c>
      <c r="F235" s="336">
        <v>1194</v>
      </c>
      <c r="G235" s="14">
        <v>38.5</v>
      </c>
      <c r="H235" s="16">
        <v>553</v>
      </c>
      <c r="I235" s="16"/>
      <c r="J235" s="16">
        <f t="shared" si="59"/>
        <v>92307</v>
      </c>
      <c r="K235" s="16">
        <f t="shared" si="60"/>
        <v>1723</v>
      </c>
      <c r="L235" s="12">
        <f t="shared" si="61"/>
        <v>301595</v>
      </c>
      <c r="M235" s="13">
        <f t="shared" si="62"/>
        <v>32.095182820661641</v>
      </c>
      <c r="N235" s="316">
        <f t="shared" si="63"/>
        <v>30.606276629254463</v>
      </c>
      <c r="O235" s="13">
        <f t="shared" si="64"/>
        <v>36.100000000000023</v>
      </c>
      <c r="P235" s="13">
        <f t="shared" si="65"/>
        <v>1828.5</v>
      </c>
      <c r="Q235" s="4"/>
      <c r="Z235" s="153">
        <f t="shared" si="66"/>
        <v>43640</v>
      </c>
    </row>
    <row r="236" spans="1:26" x14ac:dyDescent="0.25">
      <c r="B236" s="12">
        <f t="shared" si="58"/>
        <v>25</v>
      </c>
      <c r="C236" s="27">
        <f>IF(ISNUMBER(H236), H236-ORC!O230,"")</f>
        <v>218.11799999999999</v>
      </c>
      <c r="D236" s="14">
        <v>59.8</v>
      </c>
      <c r="E236" s="16">
        <v>1154</v>
      </c>
      <c r="F236" s="336">
        <v>1188</v>
      </c>
      <c r="G236" s="14">
        <v>38.4</v>
      </c>
      <c r="H236" s="16">
        <v>551</v>
      </c>
      <c r="I236" s="16"/>
      <c r="J236" s="16">
        <f t="shared" si="59"/>
        <v>92858</v>
      </c>
      <c r="K236" s="16">
        <f t="shared" si="60"/>
        <v>1705</v>
      </c>
      <c r="L236" s="12">
        <f t="shared" si="61"/>
        <v>303300</v>
      </c>
      <c r="M236" s="13">
        <f t="shared" si="62"/>
        <v>32.316715542521997</v>
      </c>
      <c r="N236" s="316">
        <f t="shared" si="63"/>
        <v>30.615891856247941</v>
      </c>
      <c r="O236" s="13">
        <f t="shared" si="64"/>
        <v>39.5</v>
      </c>
      <c r="P236" s="13">
        <f t="shared" si="65"/>
        <v>1868</v>
      </c>
      <c r="Q236" s="4"/>
      <c r="Z236" s="153">
        <f t="shared" si="66"/>
        <v>43641</v>
      </c>
    </row>
    <row r="237" spans="1:26" x14ac:dyDescent="0.25">
      <c r="B237" s="12">
        <f t="shared" si="58"/>
        <v>26</v>
      </c>
      <c r="C237" s="27">
        <f>IF(ISNUMBER(H237), H237-ORC!O231,"")</f>
        <v>214.84699999999998</v>
      </c>
      <c r="D237" s="14">
        <v>59.7</v>
      </c>
      <c r="E237" s="16">
        <v>1148</v>
      </c>
      <c r="F237" s="336">
        <v>1175</v>
      </c>
      <c r="G237" s="14">
        <v>38.299999999999997</v>
      </c>
      <c r="H237" s="16">
        <v>549</v>
      </c>
      <c r="I237" s="16"/>
      <c r="J237" s="16">
        <f t="shared" si="59"/>
        <v>93407</v>
      </c>
      <c r="K237" s="16">
        <f t="shared" si="60"/>
        <v>1697</v>
      </c>
      <c r="L237" s="12">
        <f t="shared" si="61"/>
        <v>304997</v>
      </c>
      <c r="M237" s="13">
        <f t="shared" si="62"/>
        <v>32.351208014142607</v>
      </c>
      <c r="N237" s="316">
        <f t="shared" si="63"/>
        <v>30.625547136529214</v>
      </c>
      <c r="O237" s="13">
        <f t="shared" si="64"/>
        <v>39.900000000000034</v>
      </c>
      <c r="P237" s="13">
        <f t="shared" si="65"/>
        <v>1907.9000000000087</v>
      </c>
      <c r="Q237" s="4"/>
      <c r="Z237" s="153">
        <f t="shared" si="66"/>
        <v>43642</v>
      </c>
    </row>
    <row r="238" spans="1:26" x14ac:dyDescent="0.25">
      <c r="A238" s="321"/>
      <c r="B238" s="12">
        <f t="shared" si="58"/>
        <v>27</v>
      </c>
      <c r="C238" s="27">
        <f>IF(ISNUMBER(H238), H238-ORC!O232,"")</f>
        <v>217.21000000000004</v>
      </c>
      <c r="D238" s="14">
        <v>59.6</v>
      </c>
      <c r="E238" s="16">
        <v>1142</v>
      </c>
      <c r="F238" s="336">
        <v>1197</v>
      </c>
      <c r="G238" s="14">
        <v>38.1</v>
      </c>
      <c r="H238" s="16">
        <v>545</v>
      </c>
      <c r="I238" s="16"/>
      <c r="J238" s="16">
        <f t="shared" si="59"/>
        <v>93952</v>
      </c>
      <c r="K238" s="16">
        <f t="shared" si="60"/>
        <v>1687</v>
      </c>
      <c r="L238" s="12">
        <f t="shared" si="61"/>
        <v>306684</v>
      </c>
      <c r="M238" s="13">
        <f t="shared" si="62"/>
        <v>32.305868405453467</v>
      </c>
      <c r="N238" s="316">
        <f t="shared" si="63"/>
        <v>30.634790207510008</v>
      </c>
      <c r="O238" s="13">
        <f t="shared" si="64"/>
        <v>38.900000000000034</v>
      </c>
      <c r="P238" s="13">
        <f t="shared" si="65"/>
        <v>1946.8000000000029</v>
      </c>
      <c r="Q238" s="4"/>
      <c r="Z238" s="153">
        <f t="shared" si="66"/>
        <v>43643</v>
      </c>
    </row>
    <row r="239" spans="1:26" x14ac:dyDescent="0.25">
      <c r="B239" s="12">
        <f t="shared" si="58"/>
        <v>28</v>
      </c>
      <c r="C239" s="27">
        <f>IF(ISNUMBER(H239), H239-ORC!O233,"")</f>
        <v>216.572</v>
      </c>
      <c r="D239" s="14">
        <v>59.4</v>
      </c>
      <c r="E239" s="16">
        <v>1127</v>
      </c>
      <c r="F239" s="336">
        <v>1175</v>
      </c>
      <c r="G239" s="14">
        <v>38.1</v>
      </c>
      <c r="H239" s="16">
        <v>545</v>
      </c>
      <c r="I239" s="16"/>
      <c r="J239" s="16">
        <f t="shared" si="59"/>
        <v>94497</v>
      </c>
      <c r="K239" s="16">
        <f t="shared" si="60"/>
        <v>1672</v>
      </c>
      <c r="L239" s="12">
        <f t="shared" si="61"/>
        <v>308356</v>
      </c>
      <c r="M239" s="13">
        <f t="shared" si="62"/>
        <v>32.595693779904309</v>
      </c>
      <c r="N239" s="316">
        <f t="shared" si="63"/>
        <v>30.645422822970854</v>
      </c>
      <c r="O239" s="13">
        <f t="shared" si="64"/>
        <v>43.400000000000034</v>
      </c>
      <c r="P239" s="13">
        <f t="shared" si="65"/>
        <v>1990.1999999999971</v>
      </c>
      <c r="Q239" s="4"/>
      <c r="Z239" s="153">
        <f t="shared" si="66"/>
        <v>43644</v>
      </c>
    </row>
    <row r="240" spans="1:26" x14ac:dyDescent="0.25">
      <c r="B240" s="12">
        <f t="shared" si="58"/>
        <v>29</v>
      </c>
      <c r="C240" s="27">
        <f>IF(ISNUMBER(H240), H240-ORC!O234,"")</f>
        <v>221.35500000000002</v>
      </c>
      <c r="D240" s="14">
        <v>59.4</v>
      </c>
      <c r="E240" s="16">
        <v>1127</v>
      </c>
      <c r="F240" s="336">
        <v>1170</v>
      </c>
      <c r="G240" s="14">
        <v>38</v>
      </c>
      <c r="H240" s="16">
        <v>544</v>
      </c>
      <c r="I240" s="16"/>
      <c r="J240" s="16">
        <f t="shared" si="59"/>
        <v>95041</v>
      </c>
      <c r="K240" s="16">
        <f t="shared" si="60"/>
        <v>1671</v>
      </c>
      <c r="L240" s="12">
        <f t="shared" si="61"/>
        <v>310027</v>
      </c>
      <c r="M240" s="13">
        <f t="shared" si="62"/>
        <v>32.555356074207062</v>
      </c>
      <c r="N240" s="316">
        <f t="shared" si="63"/>
        <v>30.655717082705703</v>
      </c>
      <c r="O240" s="13">
        <f t="shared" si="64"/>
        <v>42.700000000000045</v>
      </c>
      <c r="P240" s="13">
        <f t="shared" si="65"/>
        <v>2032.9000000000087</v>
      </c>
      <c r="Q240" s="4"/>
      <c r="Z240" s="153">
        <f t="shared" si="66"/>
        <v>43645</v>
      </c>
    </row>
    <row r="241" spans="1:26" ht="18.75" thickBot="1" x14ac:dyDescent="0.3">
      <c r="A241" s="429"/>
      <c r="B241" s="12">
        <f t="shared" si="58"/>
        <v>30</v>
      </c>
      <c r="C241" s="27">
        <f>IF(ISNUMBER(H241), H241-ORC!O235,"")</f>
        <v>216.572</v>
      </c>
      <c r="D241" s="14">
        <v>59.4</v>
      </c>
      <c r="E241" s="16">
        <v>1127</v>
      </c>
      <c r="F241" s="336">
        <v>1181</v>
      </c>
      <c r="G241" s="14">
        <v>37.9</v>
      </c>
      <c r="H241" s="16">
        <v>541</v>
      </c>
      <c r="I241" s="16"/>
      <c r="J241" s="16">
        <f t="shared" si="59"/>
        <v>95582</v>
      </c>
      <c r="K241" s="16">
        <f t="shared" si="60"/>
        <v>1668</v>
      </c>
      <c r="L241" s="12">
        <f t="shared" si="61"/>
        <v>311695</v>
      </c>
      <c r="M241" s="13">
        <f t="shared" si="62"/>
        <v>32.434052757793765</v>
      </c>
      <c r="N241" s="316">
        <f t="shared" si="63"/>
        <v>30.665233641861434</v>
      </c>
      <c r="O241" s="13">
        <f t="shared" si="64"/>
        <v>40.600000000000023</v>
      </c>
      <c r="P241" s="13">
        <f t="shared" si="65"/>
        <v>2073.5</v>
      </c>
      <c r="Q241" s="4"/>
      <c r="Z241" s="153">
        <f t="shared" si="66"/>
        <v>43646</v>
      </c>
    </row>
    <row r="242" spans="1:26" ht="18.75" thickTop="1" x14ac:dyDescent="0.25">
      <c r="B242" s="18" t="s">
        <v>36</v>
      </c>
      <c r="C242" s="19">
        <f t="shared" ref="C242:I242" si="67">MAX(C212:C241)</f>
        <v>267.34000000000003</v>
      </c>
      <c r="D242" s="20">
        <f t="shared" si="67"/>
        <v>61.2</v>
      </c>
      <c r="E242" s="20">
        <f t="shared" si="67"/>
        <v>1270</v>
      </c>
      <c r="F242" s="418">
        <f t="shared" si="67"/>
        <v>1280</v>
      </c>
      <c r="G242" s="20">
        <f t="shared" si="67"/>
        <v>39.6</v>
      </c>
      <c r="H242" s="20">
        <f t="shared" si="67"/>
        <v>576</v>
      </c>
      <c r="I242" s="19">
        <f t="shared" si="67"/>
        <v>0</v>
      </c>
      <c r="J242" s="20"/>
      <c r="K242" s="19">
        <f>MAX(K212:K241)</f>
        <v>1844</v>
      </c>
      <c r="L242" s="20"/>
      <c r="M242" s="21">
        <f>MAX(M212:M241)</f>
        <v>32.595693779904309</v>
      </c>
      <c r="N242" s="396"/>
      <c r="O242" s="21">
        <f>MAX(O212:O241)</f>
        <v>43.400000000000034</v>
      </c>
      <c r="P242" s="20"/>
      <c r="Q242" s="4"/>
    </row>
    <row r="243" spans="1:26" x14ac:dyDescent="0.25">
      <c r="B243" s="12" t="s">
        <v>37</v>
      </c>
      <c r="C243" s="16">
        <f t="shared" ref="C243:I243" si="68">MIN(C212:C241)</f>
        <v>212.88099999999997</v>
      </c>
      <c r="D243" s="14">
        <f t="shared" si="68"/>
        <v>59.4</v>
      </c>
      <c r="E243" s="14">
        <f t="shared" si="68"/>
        <v>1127</v>
      </c>
      <c r="F243" s="337">
        <f t="shared" si="68"/>
        <v>1170</v>
      </c>
      <c r="G243" s="14">
        <f t="shared" si="68"/>
        <v>37.9</v>
      </c>
      <c r="H243" s="14">
        <f t="shared" si="68"/>
        <v>541</v>
      </c>
      <c r="I243" s="16">
        <f t="shared" si="68"/>
        <v>0</v>
      </c>
      <c r="J243" s="14"/>
      <c r="K243" s="16">
        <f>MIN(K212:K241)</f>
        <v>1668</v>
      </c>
      <c r="L243" s="14"/>
      <c r="M243" s="13">
        <f>MIN(M212:M241)</f>
        <v>30.903155603917305</v>
      </c>
      <c r="N243" s="164"/>
      <c r="O243" s="13">
        <f>MIN(O212:O241)</f>
        <v>16.600000000000023</v>
      </c>
      <c r="P243" s="14"/>
      <c r="Q243" s="4"/>
    </row>
    <row r="244" spans="1:26" x14ac:dyDescent="0.25">
      <c r="B244" s="12" t="s">
        <v>35</v>
      </c>
      <c r="C244" s="16">
        <f t="shared" ref="C244:I244" si="69">AVERAGE(C212:C241)</f>
        <v>231.60263333333339</v>
      </c>
      <c r="D244" s="14">
        <f t="shared" si="69"/>
        <v>60.536666666666676</v>
      </c>
      <c r="E244" s="14">
        <f t="shared" si="69"/>
        <v>1213.5666666666666</v>
      </c>
      <c r="F244" s="337">
        <f t="shared" si="69"/>
        <v>1229.2413793103449</v>
      </c>
      <c r="G244" s="14">
        <f t="shared" si="69"/>
        <v>39.013333333333328</v>
      </c>
      <c r="H244" s="14">
        <f t="shared" si="69"/>
        <v>564.0333333333333</v>
      </c>
      <c r="I244" s="16" t="e">
        <f t="shared" si="69"/>
        <v>#DIV/0!</v>
      </c>
      <c r="J244" s="14"/>
      <c r="K244" s="16">
        <f>AVERAGE(K212:K241)</f>
        <v>1777.6</v>
      </c>
      <c r="L244" s="14"/>
      <c r="M244" s="13">
        <f>AVERAGE(M212:M241)</f>
        <v>31.743859049963891</v>
      </c>
      <c r="N244" s="164"/>
      <c r="O244" s="13">
        <f>AVERAGE(O212:O241)</f>
        <v>30.753333333333355</v>
      </c>
      <c r="P244" s="14"/>
      <c r="Q244" s="4"/>
    </row>
    <row r="245" spans="1:26" x14ac:dyDescent="0.25">
      <c r="B245" s="15" t="s">
        <v>38</v>
      </c>
      <c r="C245" s="6"/>
      <c r="D245" s="6"/>
      <c r="E245" s="53"/>
      <c r="F245" s="419"/>
      <c r="G245" s="6"/>
      <c r="H245" s="53"/>
      <c r="I245" s="6"/>
      <c r="J245" s="6"/>
      <c r="K245" s="6"/>
      <c r="L245" s="6"/>
      <c r="M245" s="6"/>
      <c r="N245" s="394"/>
      <c r="O245" s="6"/>
      <c r="P245" s="6"/>
    </row>
    <row r="246" spans="1:26" x14ac:dyDescent="0.25">
      <c r="B246" s="5" t="s">
        <v>39</v>
      </c>
    </row>
    <row r="248" spans="1:26" x14ac:dyDescent="0.25">
      <c r="B248" s="1" t="s">
        <v>0</v>
      </c>
      <c r="C248" s="1"/>
      <c r="D248" s="1"/>
      <c r="E248" s="154"/>
      <c r="F248" s="409"/>
      <c r="G248" s="1"/>
      <c r="H248" s="154"/>
      <c r="I248" s="1"/>
      <c r="J248" s="1"/>
      <c r="K248" s="1"/>
      <c r="L248" s="1"/>
      <c r="M248" s="1"/>
      <c r="N248" s="389"/>
      <c r="O248" s="1"/>
      <c r="P248" s="1"/>
    </row>
    <row r="249" spans="1:26" x14ac:dyDescent="0.25">
      <c r="B249" s="3"/>
    </row>
    <row r="250" spans="1:26" x14ac:dyDescent="0.25">
      <c r="B250" s="11" t="s">
        <v>28</v>
      </c>
      <c r="C250" s="11"/>
      <c r="D250" s="434" t="s">
        <v>4</v>
      </c>
      <c r="E250" s="435"/>
      <c r="F250" s="436"/>
      <c r="G250" s="434" t="s">
        <v>5</v>
      </c>
      <c r="H250" s="435"/>
      <c r="I250" s="435"/>
      <c r="J250" s="436"/>
      <c r="K250" s="434" t="s">
        <v>6</v>
      </c>
      <c r="L250" s="436"/>
      <c r="M250" s="434" t="s">
        <v>7</v>
      </c>
      <c r="N250" s="436"/>
      <c r="O250" s="434" t="s">
        <v>8</v>
      </c>
      <c r="P250" s="436"/>
      <c r="Q250" s="4"/>
    </row>
    <row r="251" spans="1:26" x14ac:dyDescent="0.25">
      <c r="B251" s="118"/>
      <c r="C251" s="118" t="s">
        <v>3</v>
      </c>
      <c r="D251" s="121"/>
      <c r="E251" s="155" t="s">
        <v>78</v>
      </c>
      <c r="F251" s="411" t="s">
        <v>77</v>
      </c>
      <c r="G251" s="119"/>
      <c r="H251" s="155" t="s">
        <v>78</v>
      </c>
      <c r="I251" s="120" t="s">
        <v>77</v>
      </c>
      <c r="J251" s="11" t="s">
        <v>16</v>
      </c>
      <c r="K251" s="11"/>
      <c r="L251" s="11" t="s">
        <v>16</v>
      </c>
      <c r="M251" s="119"/>
      <c r="N251" s="390"/>
      <c r="O251" s="119"/>
      <c r="P251" s="119"/>
      <c r="Q251" s="4"/>
    </row>
    <row r="252" spans="1:26" x14ac:dyDescent="0.25">
      <c r="B252" s="22">
        <v>2019</v>
      </c>
      <c r="C252" s="22" t="s">
        <v>17</v>
      </c>
      <c r="D252" s="22" t="s">
        <v>14</v>
      </c>
      <c r="E252" s="63" t="s">
        <v>17</v>
      </c>
      <c r="F252" s="412" t="s">
        <v>17</v>
      </c>
      <c r="G252" s="22" t="s">
        <v>14</v>
      </c>
      <c r="H252" s="63" t="s">
        <v>17</v>
      </c>
      <c r="I252" s="22" t="s">
        <v>17</v>
      </c>
      <c r="J252" s="22" t="s">
        <v>17</v>
      </c>
      <c r="K252" s="22" t="s">
        <v>17</v>
      </c>
      <c r="L252" s="22" t="s">
        <v>17</v>
      </c>
      <c r="M252" s="22" t="s">
        <v>15</v>
      </c>
      <c r="N252" s="391" t="s">
        <v>16</v>
      </c>
      <c r="O252" s="22" t="s">
        <v>15</v>
      </c>
      <c r="P252" s="22" t="s">
        <v>16</v>
      </c>
      <c r="Q252" s="4"/>
    </row>
    <row r="253" spans="1:26" x14ac:dyDescent="0.25">
      <c r="A253" s="430" t="s">
        <v>224</v>
      </c>
      <c r="B253" s="12">
        <v>1</v>
      </c>
      <c r="C253" s="27">
        <f>IF(ISNUMBER(H253), H253-ORC!O246,"")</f>
        <v>212.572</v>
      </c>
      <c r="D253" s="14">
        <v>59.5</v>
      </c>
      <c r="E253" s="16">
        <v>1212</v>
      </c>
      <c r="F253" s="336">
        <v>1179</v>
      </c>
      <c r="G253" s="14">
        <v>37.799999999999997</v>
      </c>
      <c r="H253" s="16">
        <v>538</v>
      </c>
      <c r="I253" s="16"/>
      <c r="J253" s="16">
        <f>J241+H253</f>
        <v>96120</v>
      </c>
      <c r="K253" s="16">
        <f>E253+H253</f>
        <v>1750</v>
      </c>
      <c r="L253" s="16">
        <f>L241+K253</f>
        <v>313445</v>
      </c>
      <c r="M253" s="13">
        <f>IF(AND(ISNUMBER(H253),ISNUMBER(K253)), H253/K253*100,"")</f>
        <v>30.742857142857144</v>
      </c>
      <c r="N253" s="316">
        <f>J253/L253*100</f>
        <v>30.665667022922683</v>
      </c>
      <c r="O253" s="13">
        <f>-(K253*0.3)+H253</f>
        <v>13</v>
      </c>
      <c r="P253" s="13">
        <f>-(L253*0.3)+J253</f>
        <v>2086.5</v>
      </c>
      <c r="Q253" s="4"/>
      <c r="Z253" s="153">
        <v>43647</v>
      </c>
    </row>
    <row r="254" spans="1:26" x14ac:dyDescent="0.25">
      <c r="B254" s="12">
        <f t="shared" ref="B254:B283" si="70">SUM(B253+1)</f>
        <v>2</v>
      </c>
      <c r="C254" s="27">
        <f>IF(ISNUMBER(H254), H254-ORC!O247,"")</f>
        <v>206.572</v>
      </c>
      <c r="D254" s="14">
        <v>59.5</v>
      </c>
      <c r="E254" s="16">
        <v>1212</v>
      </c>
      <c r="F254" s="336">
        <v>1193</v>
      </c>
      <c r="G254" s="14">
        <v>37.9</v>
      </c>
      <c r="H254" s="16">
        <v>541</v>
      </c>
      <c r="I254" s="16"/>
      <c r="J254" s="16">
        <f t="shared" ref="J254:J283" si="71">J253+H254</f>
        <v>96661</v>
      </c>
      <c r="K254" s="16">
        <f t="shared" ref="K254:K283" si="72">E254+H254</f>
        <v>1753</v>
      </c>
      <c r="L254" s="12">
        <f t="shared" ref="L254:L283" si="73">L253+K254</f>
        <v>315198</v>
      </c>
      <c r="M254" s="13">
        <f t="shared" ref="M254:M283" si="74">IF(AND(ISNUMBER(H254),ISNUMBER(K254)), H254/K254*100,"")</f>
        <v>30.861380490587564</v>
      </c>
      <c r="N254" s="316">
        <f t="shared" ref="N254:N283" si="75">J254/L254*100</f>
        <v>30.666755499717635</v>
      </c>
      <c r="O254" s="13">
        <f t="shared" ref="O254:O283" si="76">-(K254*0.3)+H254</f>
        <v>15.100000000000023</v>
      </c>
      <c r="P254" s="13">
        <f t="shared" ref="P254:P283" si="77">-(L254*0.3)+J254</f>
        <v>2101.6000000000058</v>
      </c>
      <c r="Q254" s="4"/>
      <c r="Z254" s="153">
        <f>Z253+1</f>
        <v>43648</v>
      </c>
    </row>
    <row r="255" spans="1:26" x14ac:dyDescent="0.25">
      <c r="B255" s="12">
        <f t="shared" si="70"/>
        <v>3</v>
      </c>
      <c r="C255" s="27">
        <f>IF(ISNUMBER(H255), H255-ORC!O248,"")</f>
        <v>202.572</v>
      </c>
      <c r="D255" s="14">
        <v>59.5</v>
      </c>
      <c r="E255" s="16">
        <v>1212</v>
      </c>
      <c r="F255" s="336">
        <v>1191</v>
      </c>
      <c r="G255" s="14">
        <v>38.1</v>
      </c>
      <c r="H255" s="16">
        <v>545</v>
      </c>
      <c r="I255" s="16"/>
      <c r="J255" s="16">
        <f t="shared" si="71"/>
        <v>97206</v>
      </c>
      <c r="K255" s="16">
        <f t="shared" si="72"/>
        <v>1757</v>
      </c>
      <c r="L255" s="12">
        <f t="shared" si="73"/>
        <v>316955</v>
      </c>
      <c r="M255" s="13">
        <f t="shared" si="74"/>
        <v>31.018782014797953</v>
      </c>
      <c r="N255" s="316">
        <f t="shared" si="75"/>
        <v>30.668706914230725</v>
      </c>
      <c r="O255" s="13">
        <f t="shared" si="76"/>
        <v>17.899999999999977</v>
      </c>
      <c r="P255" s="13">
        <f t="shared" si="77"/>
        <v>2119.5</v>
      </c>
      <c r="Q255" s="4"/>
      <c r="Z255" s="153">
        <f t="shared" ref="Z255:Z283" si="78">Z254+1</f>
        <v>43649</v>
      </c>
    </row>
    <row r="256" spans="1:26" x14ac:dyDescent="0.25">
      <c r="B256" s="12">
        <f t="shared" si="70"/>
        <v>4</v>
      </c>
      <c r="C256" s="27">
        <f>IF(ISNUMBER(H256), H256-ORC!O249,"")</f>
        <v>199.84699999999998</v>
      </c>
      <c r="D256" s="14">
        <v>59.6</v>
      </c>
      <c r="E256" s="16">
        <v>1220</v>
      </c>
      <c r="F256" s="336">
        <v>1175</v>
      </c>
      <c r="G256" s="14">
        <v>38.1</v>
      </c>
      <c r="H256" s="16">
        <v>545</v>
      </c>
      <c r="I256" s="16"/>
      <c r="J256" s="16">
        <f t="shared" si="71"/>
        <v>97751</v>
      </c>
      <c r="K256" s="16">
        <f t="shared" si="72"/>
        <v>1765</v>
      </c>
      <c r="L256" s="12">
        <f t="shared" si="73"/>
        <v>318720</v>
      </c>
      <c r="M256" s="13">
        <f t="shared" si="74"/>
        <v>30.878186968838527</v>
      </c>
      <c r="N256" s="316">
        <f t="shared" si="75"/>
        <v>30.669866967871485</v>
      </c>
      <c r="O256" s="13">
        <f t="shared" si="76"/>
        <v>15.5</v>
      </c>
      <c r="P256" s="13">
        <f t="shared" si="77"/>
        <v>2135</v>
      </c>
      <c r="Q256" s="4"/>
      <c r="Z256" s="153">
        <f t="shared" si="78"/>
        <v>43650</v>
      </c>
    </row>
    <row r="257" spans="1:26" x14ac:dyDescent="0.25">
      <c r="B257" s="12">
        <f t="shared" si="70"/>
        <v>5</v>
      </c>
      <c r="C257" s="27">
        <f>IF(ISNUMBER(H257), H257-ORC!O250,"")</f>
        <v>198.11799999999999</v>
      </c>
      <c r="D257" s="14">
        <v>59.6</v>
      </c>
      <c r="E257" s="16">
        <v>1220</v>
      </c>
      <c r="F257" s="336">
        <v>1176</v>
      </c>
      <c r="G257" s="14">
        <v>38.200000000000003</v>
      </c>
      <c r="H257" s="16">
        <v>547</v>
      </c>
      <c r="I257" s="16"/>
      <c r="J257" s="16">
        <f t="shared" si="71"/>
        <v>98298</v>
      </c>
      <c r="K257" s="16">
        <f t="shared" si="72"/>
        <v>1767</v>
      </c>
      <c r="L257" s="12">
        <f t="shared" si="73"/>
        <v>320487</v>
      </c>
      <c r="M257" s="13">
        <f t="shared" si="74"/>
        <v>30.956423316355401</v>
      </c>
      <c r="N257" s="316">
        <f t="shared" si="75"/>
        <v>30.671446891761601</v>
      </c>
      <c r="O257" s="13">
        <f t="shared" si="76"/>
        <v>16.899999999999977</v>
      </c>
      <c r="P257" s="13">
        <f t="shared" si="77"/>
        <v>2151.9000000000087</v>
      </c>
      <c r="Q257" s="4"/>
      <c r="Z257" s="153">
        <f t="shared" si="78"/>
        <v>43651</v>
      </c>
    </row>
    <row r="258" spans="1:26" x14ac:dyDescent="0.25">
      <c r="B258" s="12">
        <f t="shared" si="70"/>
        <v>6</v>
      </c>
      <c r="C258" s="27">
        <f>IF(ISNUMBER(H258), H258-ORC!O251,"")</f>
        <v>193.11799999999999</v>
      </c>
      <c r="D258" s="14">
        <v>59.6</v>
      </c>
      <c r="E258" s="16">
        <v>1220</v>
      </c>
      <c r="F258" s="336">
        <v>1182</v>
      </c>
      <c r="G258" s="14">
        <v>38.1</v>
      </c>
      <c r="H258" s="16">
        <v>545</v>
      </c>
      <c r="I258" s="16"/>
      <c r="J258" s="16">
        <f t="shared" si="71"/>
        <v>98843</v>
      </c>
      <c r="K258" s="16">
        <f t="shared" si="72"/>
        <v>1765</v>
      </c>
      <c r="L258" s="12">
        <f t="shared" si="73"/>
        <v>322252</v>
      </c>
      <c r="M258" s="13">
        <f t="shared" si="74"/>
        <v>30.878186968838527</v>
      </c>
      <c r="N258" s="316">
        <f t="shared" si="75"/>
        <v>30.672579223713122</v>
      </c>
      <c r="O258" s="13">
        <f t="shared" si="76"/>
        <v>15.5</v>
      </c>
      <c r="P258" s="13">
        <f t="shared" si="77"/>
        <v>2167.4000000000087</v>
      </c>
      <c r="Q258" s="4"/>
      <c r="Z258" s="153">
        <f t="shared" si="78"/>
        <v>43652</v>
      </c>
    </row>
    <row r="259" spans="1:26" x14ac:dyDescent="0.25">
      <c r="B259" s="12">
        <f t="shared" si="70"/>
        <v>7</v>
      </c>
      <c r="C259" s="27">
        <f>IF(ISNUMBER(H259), H259-ORC!O252,"")</f>
        <v>191.11799999999999</v>
      </c>
      <c r="D259" s="14">
        <v>59.6</v>
      </c>
      <c r="E259" s="16">
        <v>1220</v>
      </c>
      <c r="F259" s="336">
        <v>1176</v>
      </c>
      <c r="G259" s="14">
        <v>38</v>
      </c>
      <c r="H259" s="16">
        <v>543</v>
      </c>
      <c r="I259" s="16"/>
      <c r="J259" s="16">
        <f t="shared" si="71"/>
        <v>99386</v>
      </c>
      <c r="K259" s="16">
        <f t="shared" si="72"/>
        <v>1763</v>
      </c>
      <c r="L259" s="12">
        <f t="shared" si="73"/>
        <v>324015</v>
      </c>
      <c r="M259" s="13">
        <f t="shared" si="74"/>
        <v>30.799773114010208</v>
      </c>
      <c r="N259" s="316">
        <f t="shared" si="75"/>
        <v>30.673271299168249</v>
      </c>
      <c r="O259" s="13">
        <f t="shared" si="76"/>
        <v>14.100000000000023</v>
      </c>
      <c r="P259" s="13">
        <f t="shared" si="77"/>
        <v>2181.5</v>
      </c>
      <c r="Q259" s="4"/>
      <c r="Z259" s="153">
        <f t="shared" si="78"/>
        <v>43653</v>
      </c>
    </row>
    <row r="260" spans="1:26" x14ac:dyDescent="0.25">
      <c r="B260" s="12">
        <f t="shared" si="70"/>
        <v>8</v>
      </c>
      <c r="C260" s="27">
        <f>IF(ISNUMBER(H260), H260-ORC!O253,"")</f>
        <v>191.14699999999999</v>
      </c>
      <c r="D260" s="14">
        <v>59.6</v>
      </c>
      <c r="E260" s="16">
        <v>1220</v>
      </c>
      <c r="F260" s="336">
        <v>1170</v>
      </c>
      <c r="G260" s="14">
        <v>38</v>
      </c>
      <c r="H260" s="16">
        <v>543</v>
      </c>
      <c r="I260" s="16"/>
      <c r="J260" s="16">
        <f t="shared" si="71"/>
        <v>99929</v>
      </c>
      <c r="K260" s="16">
        <f t="shared" si="72"/>
        <v>1763</v>
      </c>
      <c r="L260" s="12">
        <f t="shared" si="73"/>
        <v>325778</v>
      </c>
      <c r="M260" s="13">
        <f t="shared" si="74"/>
        <v>30.799773114010208</v>
      </c>
      <c r="N260" s="316">
        <f t="shared" si="75"/>
        <v>30.673955884068292</v>
      </c>
      <c r="O260" s="13">
        <f t="shared" si="76"/>
        <v>14.100000000000023</v>
      </c>
      <c r="P260" s="13">
        <f t="shared" si="77"/>
        <v>2195.6000000000058</v>
      </c>
      <c r="Q260" s="4"/>
      <c r="Z260" s="153">
        <f t="shared" si="78"/>
        <v>43654</v>
      </c>
    </row>
    <row r="261" spans="1:26" x14ac:dyDescent="0.25">
      <c r="B261" s="12">
        <f t="shared" si="70"/>
        <v>9</v>
      </c>
      <c r="C261" s="27">
        <f>IF(ISNUMBER(H261), H261-ORC!O254,"")</f>
        <v>184.26400000000001</v>
      </c>
      <c r="D261" s="14">
        <v>59.6</v>
      </c>
      <c r="E261" s="16">
        <v>1220</v>
      </c>
      <c r="F261" s="336">
        <v>1180</v>
      </c>
      <c r="G261" s="14">
        <v>37.9</v>
      </c>
      <c r="H261" s="16">
        <v>541</v>
      </c>
      <c r="I261" s="16"/>
      <c r="J261" s="16">
        <f t="shared" si="71"/>
        <v>100470</v>
      </c>
      <c r="K261" s="16">
        <f t="shared" si="72"/>
        <v>1761</v>
      </c>
      <c r="L261" s="12">
        <f t="shared" si="73"/>
        <v>327539</v>
      </c>
      <c r="M261" s="13">
        <f t="shared" si="74"/>
        <v>30.721181147075526</v>
      </c>
      <c r="N261" s="316">
        <f t="shared" si="75"/>
        <v>30.674209788757977</v>
      </c>
      <c r="O261" s="13">
        <f t="shared" si="76"/>
        <v>12.700000000000045</v>
      </c>
      <c r="P261" s="13">
        <f t="shared" si="77"/>
        <v>2208.3000000000029</v>
      </c>
      <c r="Q261" s="4"/>
      <c r="Z261" s="153">
        <f t="shared" si="78"/>
        <v>43655</v>
      </c>
    </row>
    <row r="262" spans="1:26" x14ac:dyDescent="0.25">
      <c r="B262" s="12">
        <f t="shared" si="70"/>
        <v>10</v>
      </c>
      <c r="C262" s="27">
        <f>IF(ISNUMBER(H262), H262-ORC!O255,"")</f>
        <v>178.11799999999999</v>
      </c>
      <c r="D262" s="14">
        <v>59.6</v>
      </c>
      <c r="E262" s="16">
        <v>1220</v>
      </c>
      <c r="F262" s="336">
        <v>1194</v>
      </c>
      <c r="G262" s="14">
        <v>37.9</v>
      </c>
      <c r="H262" s="16">
        <v>541</v>
      </c>
      <c r="I262" s="16"/>
      <c r="J262" s="16">
        <f t="shared" si="71"/>
        <v>101011</v>
      </c>
      <c r="K262" s="16">
        <f t="shared" si="72"/>
        <v>1761</v>
      </c>
      <c r="L262" s="12">
        <f t="shared" si="73"/>
        <v>329300</v>
      </c>
      <c r="M262" s="13">
        <f t="shared" si="74"/>
        <v>30.721181147075526</v>
      </c>
      <c r="N262" s="316">
        <f t="shared" si="75"/>
        <v>30.674460977831764</v>
      </c>
      <c r="O262" s="13">
        <f t="shared" si="76"/>
        <v>12.700000000000045</v>
      </c>
      <c r="P262" s="13">
        <f t="shared" si="77"/>
        <v>2221</v>
      </c>
      <c r="Q262" s="4"/>
      <c r="Z262" s="153">
        <f t="shared" si="78"/>
        <v>43656</v>
      </c>
    </row>
    <row r="263" spans="1:26" x14ac:dyDescent="0.25">
      <c r="B263" s="12">
        <f t="shared" si="70"/>
        <v>11</v>
      </c>
      <c r="C263" s="27">
        <f>IF(ISNUMBER(H263), H263-ORC!O256,"")</f>
        <v>173.84699999999998</v>
      </c>
      <c r="D263" s="14">
        <v>59.6</v>
      </c>
      <c r="E263" s="16">
        <v>1220</v>
      </c>
      <c r="F263" s="336">
        <v>1167</v>
      </c>
      <c r="G263" s="14">
        <v>37.9</v>
      </c>
      <c r="H263" s="16">
        <v>541</v>
      </c>
      <c r="I263" s="16"/>
      <c r="J263" s="16">
        <f t="shared" si="71"/>
        <v>101552</v>
      </c>
      <c r="K263" s="16">
        <f t="shared" si="72"/>
        <v>1761</v>
      </c>
      <c r="L263" s="12">
        <f t="shared" si="73"/>
        <v>331061</v>
      </c>
      <c r="M263" s="13">
        <f t="shared" si="74"/>
        <v>30.721181147075526</v>
      </c>
      <c r="N263" s="316">
        <f t="shared" si="75"/>
        <v>30.674709494624857</v>
      </c>
      <c r="O263" s="13">
        <f t="shared" si="76"/>
        <v>12.700000000000045</v>
      </c>
      <c r="P263" s="13">
        <f t="shared" si="77"/>
        <v>2233.6999999999971</v>
      </c>
      <c r="Q263" s="4"/>
      <c r="Z263" s="153">
        <f t="shared" si="78"/>
        <v>43657</v>
      </c>
    </row>
    <row r="264" spans="1:26" x14ac:dyDescent="0.25">
      <c r="A264" s="323"/>
      <c r="B264" s="12">
        <f t="shared" si="70"/>
        <v>12</v>
      </c>
      <c r="C264" s="27">
        <f>IF(ISNUMBER(H264), H264-ORC!O257,"")</f>
        <v>167.84699999999998</v>
      </c>
      <c r="D264" s="14">
        <v>59.6</v>
      </c>
      <c r="E264" s="16">
        <v>1220</v>
      </c>
      <c r="F264" s="336">
        <v>1184</v>
      </c>
      <c r="G264" s="14">
        <v>37.700000000000003</v>
      </c>
      <c r="H264" s="16">
        <v>536</v>
      </c>
      <c r="I264" s="16"/>
      <c r="J264" s="16">
        <f t="shared" si="71"/>
        <v>102088</v>
      </c>
      <c r="K264" s="16">
        <f t="shared" si="72"/>
        <v>1756</v>
      </c>
      <c r="L264" s="12">
        <f t="shared" si="73"/>
        <v>332817</v>
      </c>
      <c r="M264" s="13">
        <f t="shared" si="74"/>
        <v>30.52391799544419</v>
      </c>
      <c r="N264" s="316">
        <f t="shared" si="75"/>
        <v>30.673913892619669</v>
      </c>
      <c r="O264" s="13">
        <f t="shared" si="76"/>
        <v>9.2000000000000455</v>
      </c>
      <c r="P264" s="13">
        <f t="shared" si="77"/>
        <v>2242.9000000000087</v>
      </c>
      <c r="Q264" s="4"/>
      <c r="Z264" s="153">
        <f t="shared" si="78"/>
        <v>43658</v>
      </c>
    </row>
    <row r="265" spans="1:26" x14ac:dyDescent="0.25">
      <c r="B265" s="12">
        <f t="shared" si="70"/>
        <v>13</v>
      </c>
      <c r="C265" s="27">
        <f>IF(ISNUMBER(H265), H265-ORC!O258,"")</f>
        <v>161.84699999999998</v>
      </c>
      <c r="D265" s="14">
        <v>59.6</v>
      </c>
      <c r="E265" s="16">
        <v>1220</v>
      </c>
      <c r="F265" s="336" t="s">
        <v>221</v>
      </c>
      <c r="G265" s="14">
        <v>37.700000000000003</v>
      </c>
      <c r="H265" s="16">
        <v>536</v>
      </c>
      <c r="I265" s="16"/>
      <c r="J265" s="16">
        <f t="shared" si="71"/>
        <v>102624</v>
      </c>
      <c r="K265" s="16">
        <f t="shared" si="72"/>
        <v>1756</v>
      </c>
      <c r="L265" s="12">
        <f t="shared" si="73"/>
        <v>334573</v>
      </c>
      <c r="M265" s="13">
        <f t="shared" si="74"/>
        <v>30.52391799544419</v>
      </c>
      <c r="N265" s="316">
        <f t="shared" si="75"/>
        <v>30.673126642018332</v>
      </c>
      <c r="O265" s="13">
        <f t="shared" si="76"/>
        <v>9.2000000000000455</v>
      </c>
      <c r="P265" s="13">
        <f t="shared" si="77"/>
        <v>2252.1000000000058</v>
      </c>
      <c r="Q265" s="4"/>
      <c r="Z265" s="153">
        <f t="shared" si="78"/>
        <v>43659</v>
      </c>
    </row>
    <row r="266" spans="1:26" x14ac:dyDescent="0.25">
      <c r="A266" s="379"/>
      <c r="B266" s="12">
        <f t="shared" si="70"/>
        <v>14</v>
      </c>
      <c r="C266" s="27">
        <f>IF(ISNUMBER(H266), H266-ORC!O259,"")</f>
        <v>167.84699999999998</v>
      </c>
      <c r="D266" s="14">
        <v>59.6</v>
      </c>
      <c r="E266" s="16">
        <v>1220</v>
      </c>
      <c r="F266" s="336" t="s">
        <v>221</v>
      </c>
      <c r="G266" s="14">
        <v>38</v>
      </c>
      <c r="H266" s="16">
        <v>543</v>
      </c>
      <c r="I266" s="16"/>
      <c r="J266" s="16">
        <f t="shared" si="71"/>
        <v>103167</v>
      </c>
      <c r="K266" s="16">
        <f t="shared" si="72"/>
        <v>1763</v>
      </c>
      <c r="L266" s="12">
        <f t="shared" si="73"/>
        <v>336336</v>
      </c>
      <c r="M266" s="13">
        <f t="shared" si="74"/>
        <v>30.799773114010208</v>
      </c>
      <c r="N266" s="316">
        <f t="shared" si="75"/>
        <v>30.673790495219066</v>
      </c>
      <c r="O266" s="13">
        <f t="shared" si="76"/>
        <v>14.100000000000023</v>
      </c>
      <c r="P266" s="13">
        <f t="shared" si="77"/>
        <v>2266.1999999999971</v>
      </c>
      <c r="Q266" s="4"/>
      <c r="Z266" s="153">
        <f t="shared" si="78"/>
        <v>43660</v>
      </c>
    </row>
    <row r="267" spans="1:26" x14ac:dyDescent="0.25">
      <c r="B267" s="12">
        <f t="shared" si="70"/>
        <v>15</v>
      </c>
      <c r="C267" s="27">
        <f>IF(ISNUMBER(H267), H267-ORC!O260,"")</f>
        <v>174.11799999999999</v>
      </c>
      <c r="D267" s="14">
        <v>59.7</v>
      </c>
      <c r="E267" s="16">
        <v>1225</v>
      </c>
      <c r="F267" s="336" t="s">
        <v>221</v>
      </c>
      <c r="G267" s="14">
        <v>38.4</v>
      </c>
      <c r="H267" s="16">
        <v>551</v>
      </c>
      <c r="I267" s="16"/>
      <c r="J267" s="16">
        <f t="shared" si="71"/>
        <v>103718</v>
      </c>
      <c r="K267" s="16">
        <f t="shared" si="72"/>
        <v>1776</v>
      </c>
      <c r="L267" s="12">
        <f t="shared" si="73"/>
        <v>338112</v>
      </c>
      <c r="M267" s="13">
        <f t="shared" si="74"/>
        <v>31.024774774774777</v>
      </c>
      <c r="N267" s="316">
        <f t="shared" si="75"/>
        <v>30.675634109407536</v>
      </c>
      <c r="O267" s="13">
        <f t="shared" si="76"/>
        <v>18.200000000000045</v>
      </c>
      <c r="P267" s="13">
        <f t="shared" si="77"/>
        <v>2284.4000000000087</v>
      </c>
      <c r="Q267" s="4"/>
      <c r="Z267" s="153">
        <f t="shared" si="78"/>
        <v>43661</v>
      </c>
    </row>
    <row r="268" spans="1:26" x14ac:dyDescent="0.25">
      <c r="A268" s="308"/>
      <c r="B268" s="12">
        <f t="shared" si="70"/>
        <v>16</v>
      </c>
      <c r="C268" s="27">
        <f>IF(ISNUMBER(H268), H268-ORC!O261,"")</f>
        <v>177.38599999999997</v>
      </c>
      <c r="D268" s="14">
        <v>59.9</v>
      </c>
      <c r="E268" s="16">
        <v>1240</v>
      </c>
      <c r="F268" s="336" t="s">
        <v>221</v>
      </c>
      <c r="G268" s="14">
        <v>38</v>
      </c>
      <c r="H268" s="16">
        <v>543</v>
      </c>
      <c r="I268" s="16"/>
      <c r="J268" s="16">
        <f t="shared" si="71"/>
        <v>104261</v>
      </c>
      <c r="K268" s="16">
        <f t="shared" si="72"/>
        <v>1783</v>
      </c>
      <c r="L268" s="12">
        <f t="shared" si="73"/>
        <v>339895</v>
      </c>
      <c r="M268" s="13">
        <f t="shared" si="74"/>
        <v>30.454290521592821</v>
      </c>
      <c r="N268" s="316">
        <f t="shared" si="75"/>
        <v>30.674472999014402</v>
      </c>
      <c r="O268" s="13">
        <f t="shared" si="76"/>
        <v>8.1000000000000227</v>
      </c>
      <c r="P268" s="13">
        <f t="shared" si="77"/>
        <v>2292.5</v>
      </c>
      <c r="Q268" s="4"/>
      <c r="Z268" s="153">
        <f t="shared" si="78"/>
        <v>43662</v>
      </c>
    </row>
    <row r="269" spans="1:26" x14ac:dyDescent="0.25">
      <c r="B269" s="12">
        <f t="shared" si="70"/>
        <v>17</v>
      </c>
      <c r="C269" s="27">
        <f>IF(ISNUMBER(H269), H269-ORC!O262,"")</f>
        <v>168.38599999999997</v>
      </c>
      <c r="D269" s="14">
        <v>59.6</v>
      </c>
      <c r="E269" s="16">
        <v>1220</v>
      </c>
      <c r="F269" s="336">
        <v>1161</v>
      </c>
      <c r="G269" s="14">
        <v>37.5</v>
      </c>
      <c r="H269" s="16">
        <v>532</v>
      </c>
      <c r="I269" s="16"/>
      <c r="J269" s="16">
        <f t="shared" si="71"/>
        <v>104793</v>
      </c>
      <c r="K269" s="16">
        <f t="shared" si="72"/>
        <v>1752</v>
      </c>
      <c r="L269" s="12">
        <f t="shared" si="73"/>
        <v>341647</v>
      </c>
      <c r="M269" s="13">
        <f t="shared" si="74"/>
        <v>30.365296803652971</v>
      </c>
      <c r="N269" s="316">
        <f t="shared" si="75"/>
        <v>30.672887512549501</v>
      </c>
      <c r="O269" s="13">
        <f t="shared" si="76"/>
        <v>6.3999999999999773</v>
      </c>
      <c r="P269" s="13">
        <f t="shared" si="77"/>
        <v>2298.9000000000087</v>
      </c>
      <c r="Q269" s="4"/>
      <c r="Z269" s="153">
        <f t="shared" si="78"/>
        <v>43663</v>
      </c>
    </row>
    <row r="270" spans="1:26" x14ac:dyDescent="0.25">
      <c r="A270" s="307"/>
      <c r="B270" s="12">
        <f t="shared" si="70"/>
        <v>18</v>
      </c>
      <c r="C270" s="27">
        <f>IF(ISNUMBER(H270), H270-ORC!O263,"")</f>
        <v>156.012</v>
      </c>
      <c r="D270" s="14">
        <v>59.3</v>
      </c>
      <c r="E270" s="16">
        <v>1200</v>
      </c>
      <c r="F270" s="336">
        <v>1146</v>
      </c>
      <c r="G270" s="14">
        <v>37.6</v>
      </c>
      <c r="H270" s="16">
        <v>534</v>
      </c>
      <c r="I270" s="16"/>
      <c r="J270" s="16">
        <f t="shared" si="71"/>
        <v>105327</v>
      </c>
      <c r="K270" s="16">
        <f t="shared" si="72"/>
        <v>1734</v>
      </c>
      <c r="L270" s="12">
        <f t="shared" si="73"/>
        <v>343381</v>
      </c>
      <c r="M270" s="13">
        <f t="shared" si="74"/>
        <v>30.79584775086505</v>
      </c>
      <c r="N270" s="316">
        <f t="shared" si="75"/>
        <v>30.673508435236663</v>
      </c>
      <c r="O270" s="13">
        <f t="shared" si="76"/>
        <v>13.800000000000068</v>
      </c>
      <c r="P270" s="13">
        <f t="shared" si="77"/>
        <v>2312.6999999999971</v>
      </c>
      <c r="Q270" s="4"/>
      <c r="Z270" s="153">
        <f t="shared" si="78"/>
        <v>43664</v>
      </c>
    </row>
    <row r="271" spans="1:26" x14ac:dyDescent="0.25">
      <c r="B271" s="12">
        <f t="shared" si="70"/>
        <v>19</v>
      </c>
      <c r="C271" s="27">
        <f>IF(ISNUMBER(H271), H271-ORC!O264,"")</f>
        <v>155.14600000000002</v>
      </c>
      <c r="D271" s="14">
        <v>59</v>
      </c>
      <c r="E271" s="16">
        <v>1180</v>
      </c>
      <c r="F271" s="336">
        <v>1115</v>
      </c>
      <c r="G271" s="14">
        <v>37.200000000000003</v>
      </c>
      <c r="H271" s="16">
        <v>526</v>
      </c>
      <c r="I271" s="16"/>
      <c r="J271" s="16">
        <f t="shared" si="71"/>
        <v>105853</v>
      </c>
      <c r="K271" s="16">
        <f t="shared" si="72"/>
        <v>1706</v>
      </c>
      <c r="L271" s="12">
        <f t="shared" si="73"/>
        <v>345087</v>
      </c>
      <c r="M271" s="13">
        <f t="shared" si="74"/>
        <v>30.832356389214539</v>
      </c>
      <c r="N271" s="316">
        <f t="shared" si="75"/>
        <v>30.674293728827802</v>
      </c>
      <c r="O271" s="13">
        <f t="shared" si="76"/>
        <v>14.200000000000045</v>
      </c>
      <c r="P271" s="13">
        <f t="shared" si="77"/>
        <v>2326.9000000000087</v>
      </c>
      <c r="Q271" s="4"/>
      <c r="Z271" s="153">
        <f t="shared" si="78"/>
        <v>43665</v>
      </c>
    </row>
    <row r="272" spans="1:26" x14ac:dyDescent="0.25">
      <c r="B272" s="12">
        <f t="shared" si="70"/>
        <v>20</v>
      </c>
      <c r="C272" s="27">
        <f>IF(ISNUMBER(H272), H272-ORC!O265,"")</f>
        <v>150.63099999999997</v>
      </c>
      <c r="D272" s="14">
        <v>58.6</v>
      </c>
      <c r="E272" s="16">
        <v>1156</v>
      </c>
      <c r="F272" s="336">
        <v>1097</v>
      </c>
      <c r="G272" s="14">
        <v>37</v>
      </c>
      <c r="H272" s="16">
        <v>522</v>
      </c>
      <c r="I272" s="16"/>
      <c r="J272" s="16">
        <f t="shared" si="71"/>
        <v>106375</v>
      </c>
      <c r="K272" s="16">
        <f t="shared" si="72"/>
        <v>1678</v>
      </c>
      <c r="L272" s="12">
        <f t="shared" si="73"/>
        <v>346765</v>
      </c>
      <c r="M272" s="13">
        <f t="shared" si="74"/>
        <v>31.108462455303933</v>
      </c>
      <c r="N272" s="316">
        <f t="shared" si="75"/>
        <v>30.676394676510029</v>
      </c>
      <c r="O272" s="13">
        <f t="shared" si="76"/>
        <v>18.600000000000023</v>
      </c>
      <c r="P272" s="13">
        <f t="shared" si="77"/>
        <v>2345.5</v>
      </c>
      <c r="Q272" s="4"/>
      <c r="Z272" s="153">
        <f t="shared" si="78"/>
        <v>43666</v>
      </c>
    </row>
    <row r="273" spans="1:26" x14ac:dyDescent="0.25">
      <c r="B273" s="12">
        <f t="shared" si="70"/>
        <v>21</v>
      </c>
      <c r="C273" s="27">
        <f>IF(ISNUMBER(H273), H273-ORC!O266,"")</f>
        <v>152.678</v>
      </c>
      <c r="D273" s="14">
        <v>58.2</v>
      </c>
      <c r="E273" s="16">
        <v>1130</v>
      </c>
      <c r="F273" s="336">
        <v>1080</v>
      </c>
      <c r="G273" s="14">
        <v>36.6</v>
      </c>
      <c r="H273" s="16">
        <v>514</v>
      </c>
      <c r="I273" s="16"/>
      <c r="J273" s="16">
        <f t="shared" si="71"/>
        <v>106889</v>
      </c>
      <c r="K273" s="16">
        <f t="shared" si="72"/>
        <v>1644</v>
      </c>
      <c r="L273" s="12">
        <f t="shared" si="73"/>
        <v>348409</v>
      </c>
      <c r="M273" s="13">
        <f t="shared" si="74"/>
        <v>31.265206812652067</v>
      </c>
      <c r="N273" s="316">
        <f t="shared" si="75"/>
        <v>30.679173040880116</v>
      </c>
      <c r="O273" s="13">
        <f t="shared" si="76"/>
        <v>20.800000000000011</v>
      </c>
      <c r="P273" s="13">
        <f t="shared" si="77"/>
        <v>2366.3000000000029</v>
      </c>
      <c r="Q273" s="4"/>
      <c r="Z273" s="153">
        <f t="shared" si="78"/>
        <v>43667</v>
      </c>
    </row>
    <row r="274" spans="1:26" x14ac:dyDescent="0.25">
      <c r="A274" s="322"/>
      <c r="B274" s="12">
        <f t="shared" si="70"/>
        <v>22</v>
      </c>
      <c r="C274" s="27">
        <f>IF(ISNUMBER(H274), H274-ORC!O267,"")</f>
        <v>156.35500000000002</v>
      </c>
      <c r="D274" s="14">
        <v>57.9</v>
      </c>
      <c r="E274" s="16">
        <v>1115</v>
      </c>
      <c r="F274" s="336">
        <v>1061</v>
      </c>
      <c r="G274" s="14">
        <v>36.5</v>
      </c>
      <c r="H274" s="16">
        <v>512</v>
      </c>
      <c r="I274" s="16"/>
      <c r="J274" s="16">
        <f t="shared" si="71"/>
        <v>107401</v>
      </c>
      <c r="K274" s="16">
        <f t="shared" si="72"/>
        <v>1627</v>
      </c>
      <c r="L274" s="12">
        <f t="shared" si="73"/>
        <v>350036</v>
      </c>
      <c r="M274" s="13">
        <f t="shared" si="74"/>
        <v>31.468961278426548</v>
      </c>
      <c r="N274" s="316">
        <f t="shared" si="75"/>
        <v>30.682844050326253</v>
      </c>
      <c r="O274" s="13">
        <f t="shared" si="76"/>
        <v>23.900000000000034</v>
      </c>
      <c r="P274" s="13">
        <f t="shared" si="77"/>
        <v>2390.1999999999971</v>
      </c>
      <c r="Q274" s="4"/>
      <c r="Z274" s="153">
        <f t="shared" si="78"/>
        <v>43668</v>
      </c>
    </row>
    <row r="275" spans="1:26" x14ac:dyDescent="0.25">
      <c r="B275" s="12">
        <f t="shared" si="70"/>
        <v>23</v>
      </c>
      <c r="C275" s="27">
        <f>IF(ISNUMBER(H275), H275-ORC!O268,"")</f>
        <v>159.32299999999998</v>
      </c>
      <c r="D275" s="14">
        <v>57.6</v>
      </c>
      <c r="E275" s="16">
        <v>1060</v>
      </c>
      <c r="F275" s="336">
        <v>1048</v>
      </c>
      <c r="G275" s="14">
        <v>36.1</v>
      </c>
      <c r="H275" s="16">
        <v>503</v>
      </c>
      <c r="I275" s="16"/>
      <c r="J275" s="16">
        <f t="shared" si="71"/>
        <v>107904</v>
      </c>
      <c r="K275" s="16">
        <f t="shared" si="72"/>
        <v>1563</v>
      </c>
      <c r="L275" s="12">
        <f t="shared" si="73"/>
        <v>351599</v>
      </c>
      <c r="M275" s="13">
        <f t="shared" si="74"/>
        <v>32.181701855406267</v>
      </c>
      <c r="N275" s="316">
        <f t="shared" si="75"/>
        <v>30.689507080509333</v>
      </c>
      <c r="O275" s="13">
        <f t="shared" si="76"/>
        <v>34.100000000000023</v>
      </c>
      <c r="P275" s="13">
        <f t="shared" si="77"/>
        <v>2424.3000000000029</v>
      </c>
      <c r="Q275" s="4"/>
      <c r="Z275" s="153">
        <f t="shared" si="78"/>
        <v>43669</v>
      </c>
    </row>
    <row r="276" spans="1:26" ht="23.25" x14ac:dyDescent="0.25">
      <c r="A276" s="427" t="s">
        <v>222</v>
      </c>
      <c r="B276" s="12">
        <f t="shared" si="70"/>
        <v>24</v>
      </c>
      <c r="C276" s="27">
        <f>IF(ISNUMBER(H276), H276-ORC!O269,"")</f>
        <v>158.25599999999997</v>
      </c>
      <c r="D276" s="14">
        <v>57.3</v>
      </c>
      <c r="E276" s="16">
        <v>1010</v>
      </c>
      <c r="F276" s="338">
        <v>1034</v>
      </c>
      <c r="G276" s="14">
        <v>35.799999999999997</v>
      </c>
      <c r="H276" s="16">
        <v>497</v>
      </c>
      <c r="I276" s="16"/>
      <c r="J276" s="16">
        <f t="shared" si="71"/>
        <v>108401</v>
      </c>
      <c r="K276" s="16">
        <f t="shared" si="72"/>
        <v>1507</v>
      </c>
      <c r="L276" s="12">
        <f t="shared" si="73"/>
        <v>353106</v>
      </c>
      <c r="M276" s="13">
        <f t="shared" si="74"/>
        <v>32.979429329794293</v>
      </c>
      <c r="N276" s="316">
        <f t="shared" si="75"/>
        <v>30.699280102858634</v>
      </c>
      <c r="O276" s="13">
        <f t="shared" si="76"/>
        <v>44.900000000000034</v>
      </c>
      <c r="P276" s="13">
        <f t="shared" si="77"/>
        <v>2469.1999999999971</v>
      </c>
      <c r="Q276" s="4"/>
      <c r="Z276" s="153">
        <f t="shared" si="78"/>
        <v>43670</v>
      </c>
    </row>
    <row r="277" spans="1:26" x14ac:dyDescent="0.25">
      <c r="B277" s="12">
        <f t="shared" si="70"/>
        <v>25</v>
      </c>
      <c r="C277" s="27">
        <f>IF(ISNUMBER(H277), H277-ORC!O270,"")</f>
        <v>152.35000000000002</v>
      </c>
      <c r="D277" s="14">
        <v>56.9</v>
      </c>
      <c r="E277" s="16">
        <v>987</v>
      </c>
      <c r="F277" s="336">
        <v>1024</v>
      </c>
      <c r="G277" s="14">
        <v>35.200000000000003</v>
      </c>
      <c r="H277" s="16">
        <v>485</v>
      </c>
      <c r="I277" s="16"/>
      <c r="J277" s="16">
        <f t="shared" si="71"/>
        <v>108886</v>
      </c>
      <c r="K277" s="16">
        <f t="shared" si="72"/>
        <v>1472</v>
      </c>
      <c r="L277" s="12">
        <f t="shared" si="73"/>
        <v>354578</v>
      </c>
      <c r="M277" s="13">
        <f t="shared" si="74"/>
        <v>32.948369565217391</v>
      </c>
      <c r="N277" s="316">
        <f t="shared" si="75"/>
        <v>30.708617003875027</v>
      </c>
      <c r="O277" s="13">
        <f t="shared" si="76"/>
        <v>43.400000000000034</v>
      </c>
      <c r="P277" s="13">
        <f t="shared" si="77"/>
        <v>2512.6000000000058</v>
      </c>
      <c r="Q277" s="4"/>
      <c r="Z277" s="153">
        <f t="shared" si="78"/>
        <v>43671</v>
      </c>
    </row>
    <row r="278" spans="1:26" x14ac:dyDescent="0.25">
      <c r="B278" s="12">
        <f t="shared" si="70"/>
        <v>26</v>
      </c>
      <c r="C278" s="27">
        <f>IF(ISNUMBER(H278), H278-ORC!O271,"")</f>
        <v>147.61199999999997</v>
      </c>
      <c r="D278" s="14">
        <v>56.5</v>
      </c>
      <c r="E278" s="16">
        <v>970</v>
      </c>
      <c r="F278" s="336">
        <v>992</v>
      </c>
      <c r="G278" s="14">
        <v>35.1</v>
      </c>
      <c r="H278" s="16">
        <v>483</v>
      </c>
      <c r="I278" s="16"/>
      <c r="J278" s="16">
        <f t="shared" si="71"/>
        <v>109369</v>
      </c>
      <c r="K278" s="16">
        <f t="shared" si="72"/>
        <v>1453</v>
      </c>
      <c r="L278" s="12">
        <f t="shared" si="73"/>
        <v>356031</v>
      </c>
      <c r="M278" s="13">
        <f t="shared" si="74"/>
        <v>33.241569167240193</v>
      </c>
      <c r="N278" s="316">
        <f t="shared" si="75"/>
        <v>30.718954248366014</v>
      </c>
      <c r="O278" s="13">
        <f t="shared" si="76"/>
        <v>47.100000000000023</v>
      </c>
      <c r="P278" s="13">
        <f t="shared" si="77"/>
        <v>2559.6999999999971</v>
      </c>
      <c r="Q278" s="4"/>
      <c r="Z278" s="153">
        <f t="shared" si="78"/>
        <v>43672</v>
      </c>
    </row>
    <row r="279" spans="1:26" x14ac:dyDescent="0.25">
      <c r="B279" s="12">
        <f t="shared" si="70"/>
        <v>27</v>
      </c>
      <c r="C279" s="27">
        <f>IF(ISNUMBER(H279), H279-ORC!O272,"")</f>
        <v>145.50299999999999</v>
      </c>
      <c r="D279" s="14">
        <v>56.1</v>
      </c>
      <c r="E279" s="16">
        <v>954</v>
      </c>
      <c r="F279" s="336"/>
      <c r="G279" s="14">
        <v>34.6</v>
      </c>
      <c r="H279" s="16">
        <v>473</v>
      </c>
      <c r="I279" s="16"/>
      <c r="J279" s="16">
        <f t="shared" si="71"/>
        <v>109842</v>
      </c>
      <c r="K279" s="16">
        <f t="shared" si="72"/>
        <v>1427</v>
      </c>
      <c r="L279" s="12">
        <f t="shared" si="73"/>
        <v>357458</v>
      </c>
      <c r="M279" s="13">
        <f t="shared" si="74"/>
        <v>33.146461107217938</v>
      </c>
      <c r="N279" s="316">
        <f t="shared" si="75"/>
        <v>30.728645043613518</v>
      </c>
      <c r="O279" s="13">
        <f t="shared" si="76"/>
        <v>44.900000000000034</v>
      </c>
      <c r="P279" s="13">
        <f t="shared" si="77"/>
        <v>2604.6000000000058</v>
      </c>
      <c r="Q279" s="4"/>
      <c r="Z279" s="153">
        <f t="shared" si="78"/>
        <v>43673</v>
      </c>
    </row>
    <row r="280" spans="1:26" x14ac:dyDescent="0.25">
      <c r="B280" s="12">
        <f t="shared" si="70"/>
        <v>28</v>
      </c>
      <c r="C280" s="27">
        <f>IF(ISNUMBER(H280), H280-ORC!O273,"")</f>
        <v>139.56100000000004</v>
      </c>
      <c r="D280" s="14">
        <v>55.6</v>
      </c>
      <c r="E280" s="16">
        <v>933</v>
      </c>
      <c r="F280" s="336"/>
      <c r="G280" s="14">
        <v>34.200000000000003</v>
      </c>
      <c r="H280" s="16">
        <v>465</v>
      </c>
      <c r="I280" s="16"/>
      <c r="J280" s="16">
        <f t="shared" si="71"/>
        <v>110307</v>
      </c>
      <c r="K280" s="16">
        <f t="shared" si="72"/>
        <v>1398</v>
      </c>
      <c r="L280" s="12">
        <f t="shared" si="73"/>
        <v>358856</v>
      </c>
      <c r="M280" s="13">
        <f t="shared" si="74"/>
        <v>33.261802575107296</v>
      </c>
      <c r="N280" s="316">
        <f t="shared" si="75"/>
        <v>30.738513498450633</v>
      </c>
      <c r="O280" s="13">
        <f t="shared" si="76"/>
        <v>45.600000000000023</v>
      </c>
      <c r="P280" s="13">
        <f t="shared" si="77"/>
        <v>2650.1999999999971</v>
      </c>
      <c r="Q280" s="4"/>
      <c r="Z280" s="153">
        <f t="shared" si="78"/>
        <v>43674</v>
      </c>
    </row>
    <row r="281" spans="1:26" x14ac:dyDescent="0.25">
      <c r="B281" s="12">
        <f t="shared" si="70"/>
        <v>29</v>
      </c>
      <c r="C281" s="27">
        <f>IF(ISNUMBER(H281), H281-ORC!O274,"")</f>
        <v>134.79500000000002</v>
      </c>
      <c r="D281" s="14">
        <v>55</v>
      </c>
      <c r="E281" s="16">
        <v>912</v>
      </c>
      <c r="F281" s="336">
        <v>930</v>
      </c>
      <c r="G281" s="14">
        <v>33.9</v>
      </c>
      <c r="H281" s="16">
        <v>459</v>
      </c>
      <c r="I281" s="16"/>
      <c r="J281" s="16">
        <f t="shared" si="71"/>
        <v>110766</v>
      </c>
      <c r="K281" s="16">
        <f t="shared" si="72"/>
        <v>1371</v>
      </c>
      <c r="L281" s="12">
        <f t="shared" si="73"/>
        <v>360227</v>
      </c>
      <c r="M281" s="13">
        <f t="shared" si="74"/>
        <v>33.479212253829324</v>
      </c>
      <c r="N281" s="316">
        <f t="shared" si="75"/>
        <v>30.748944415604605</v>
      </c>
      <c r="O281" s="13">
        <f t="shared" si="76"/>
        <v>47.699999999999989</v>
      </c>
      <c r="P281" s="13">
        <f t="shared" si="77"/>
        <v>2697.9000000000087</v>
      </c>
      <c r="Q281" s="4"/>
      <c r="Z281" s="153">
        <f t="shared" si="78"/>
        <v>43675</v>
      </c>
    </row>
    <row r="282" spans="1:26" x14ac:dyDescent="0.25">
      <c r="B282" s="12">
        <f t="shared" si="70"/>
        <v>30</v>
      </c>
      <c r="C282" s="27">
        <f>IF(ISNUMBER(H282), H282-ORC!O275,"")</f>
        <v>132.20600000000002</v>
      </c>
      <c r="D282" s="14">
        <v>54.5</v>
      </c>
      <c r="E282" s="16">
        <v>896</v>
      </c>
      <c r="F282" s="336"/>
      <c r="G282" s="14">
        <v>33.5</v>
      </c>
      <c r="H282" s="16">
        <v>452</v>
      </c>
      <c r="I282" s="16"/>
      <c r="J282" s="16">
        <f t="shared" si="71"/>
        <v>111218</v>
      </c>
      <c r="K282" s="16">
        <f t="shared" si="72"/>
        <v>1348</v>
      </c>
      <c r="L282" s="12">
        <f t="shared" si="73"/>
        <v>361575</v>
      </c>
      <c r="M282" s="13">
        <f t="shared" si="74"/>
        <v>33.531157270029674</v>
      </c>
      <c r="N282" s="316">
        <f t="shared" si="75"/>
        <v>30.759316877549608</v>
      </c>
      <c r="O282" s="13">
        <f t="shared" si="76"/>
        <v>47.600000000000023</v>
      </c>
      <c r="P282" s="13">
        <f t="shared" si="77"/>
        <v>2745.5</v>
      </c>
      <c r="Q282" s="4"/>
      <c r="Z282" s="153">
        <f t="shared" si="78"/>
        <v>43676</v>
      </c>
    </row>
    <row r="283" spans="1:26" ht="18.75" thickBot="1" x14ac:dyDescent="0.3">
      <c r="A283" s="310"/>
      <c r="B283" s="12">
        <f t="shared" si="70"/>
        <v>31</v>
      </c>
      <c r="C283" s="27">
        <f>IF(ISNUMBER(H283), H283-ORC!O276,"")</f>
        <v>138.88200000000001</v>
      </c>
      <c r="D283" s="14">
        <v>54.1</v>
      </c>
      <c r="E283" s="16">
        <v>884</v>
      </c>
      <c r="F283" s="336">
        <v>901</v>
      </c>
      <c r="G283" s="14">
        <v>33.299999999999997</v>
      </c>
      <c r="H283" s="16">
        <v>448</v>
      </c>
      <c r="I283" s="16"/>
      <c r="J283" s="16">
        <f t="shared" si="71"/>
        <v>111666</v>
      </c>
      <c r="K283" s="16">
        <f t="shared" si="72"/>
        <v>1332</v>
      </c>
      <c r="L283" s="12">
        <f t="shared" si="73"/>
        <v>362907</v>
      </c>
      <c r="M283" s="13">
        <f t="shared" si="74"/>
        <v>33.633633633633636</v>
      </c>
      <c r="N283" s="316">
        <f t="shared" si="75"/>
        <v>30.769866660053403</v>
      </c>
      <c r="O283" s="13">
        <f t="shared" si="76"/>
        <v>48.400000000000034</v>
      </c>
      <c r="P283" s="13">
        <f t="shared" si="77"/>
        <v>2793.9000000000087</v>
      </c>
      <c r="Q283" s="4"/>
      <c r="Z283" s="153">
        <f t="shared" si="78"/>
        <v>43677</v>
      </c>
    </row>
    <row r="284" spans="1:26" ht="18.75" thickTop="1" x14ac:dyDescent="0.25">
      <c r="B284" s="18" t="s">
        <v>36</v>
      </c>
      <c r="C284" s="19">
        <f t="shared" ref="C284:I284" si="79">MAX(C253:C283)</f>
        <v>212.572</v>
      </c>
      <c r="D284" s="20">
        <f t="shared" si="79"/>
        <v>59.9</v>
      </c>
      <c r="E284" s="19">
        <f t="shared" si="79"/>
        <v>1240</v>
      </c>
      <c r="F284" s="418">
        <f t="shared" si="79"/>
        <v>1194</v>
      </c>
      <c r="G284" s="20">
        <f t="shared" si="79"/>
        <v>38.4</v>
      </c>
      <c r="H284" s="19">
        <f t="shared" si="79"/>
        <v>551</v>
      </c>
      <c r="I284" s="19">
        <f t="shared" si="79"/>
        <v>0</v>
      </c>
      <c r="J284" s="19"/>
      <c r="K284" s="19">
        <f>MAX(K253:K283)</f>
        <v>1783</v>
      </c>
      <c r="L284" s="18"/>
      <c r="M284" s="21">
        <f>MAX(M253:M283)</f>
        <v>33.633633633633636</v>
      </c>
      <c r="N284" s="393"/>
      <c r="O284" s="21">
        <f>MAX(O253:O283)</f>
        <v>48.400000000000034</v>
      </c>
      <c r="P284" s="18"/>
      <c r="Q284" s="4"/>
    </row>
    <row r="285" spans="1:26" x14ac:dyDescent="0.25">
      <c r="B285" s="12" t="s">
        <v>37</v>
      </c>
      <c r="C285" s="16">
        <f t="shared" ref="C285:I285" si="80">MIN(C253:C283)</f>
        <v>132.20600000000002</v>
      </c>
      <c r="D285" s="14">
        <f t="shared" si="80"/>
        <v>54.1</v>
      </c>
      <c r="E285" s="16">
        <f t="shared" si="80"/>
        <v>884</v>
      </c>
      <c r="F285" s="337">
        <f t="shared" si="80"/>
        <v>901</v>
      </c>
      <c r="G285" s="14">
        <f t="shared" si="80"/>
        <v>33.299999999999997</v>
      </c>
      <c r="H285" s="16">
        <f t="shared" si="80"/>
        <v>448</v>
      </c>
      <c r="I285" s="16">
        <f t="shared" si="80"/>
        <v>0</v>
      </c>
      <c r="J285" s="16"/>
      <c r="K285" s="16">
        <f>MIN(K253:K283)</f>
        <v>1332</v>
      </c>
      <c r="L285" s="12"/>
      <c r="M285" s="13">
        <f>MIN(M253:M283)</f>
        <v>30.365296803652971</v>
      </c>
      <c r="N285" s="313"/>
      <c r="O285" s="13">
        <f>MIN(O253:O283)</f>
        <v>6.3999999999999773</v>
      </c>
      <c r="P285" s="12"/>
      <c r="Q285" s="4"/>
    </row>
    <row r="286" spans="1:26" x14ac:dyDescent="0.25">
      <c r="B286" s="12" t="s">
        <v>35</v>
      </c>
      <c r="C286" s="16">
        <f t="shared" ref="C286:I286" si="81">AVERAGE(C253:C283)</f>
        <v>168.64625806451608</v>
      </c>
      <c r="D286" s="14">
        <f t="shared" si="81"/>
        <v>58.383870967741935</v>
      </c>
      <c r="E286" s="16">
        <f t="shared" si="81"/>
        <v>1133.1612903225807</v>
      </c>
      <c r="F286" s="337">
        <f t="shared" si="81"/>
        <v>1114.8333333333333</v>
      </c>
      <c r="G286" s="14">
        <f t="shared" si="81"/>
        <v>36.832258064516125</v>
      </c>
      <c r="H286" s="16">
        <f t="shared" si="81"/>
        <v>518.83870967741939</v>
      </c>
      <c r="I286" s="16" t="e">
        <f t="shared" si="81"/>
        <v>#DIV/0!</v>
      </c>
      <c r="J286" s="16"/>
      <c r="K286" s="16">
        <f>AVERAGE(K253:K283)</f>
        <v>1652</v>
      </c>
      <c r="L286" s="12"/>
      <c r="M286" s="13">
        <f>AVERAGE(M253:M283)</f>
        <v>31.505324168399333</v>
      </c>
      <c r="N286" s="313"/>
      <c r="O286" s="13">
        <f>AVERAGE(O253:O283)</f>
        <v>23.238709677419372</v>
      </c>
      <c r="P286" s="12"/>
      <c r="Q286" s="4"/>
    </row>
    <row r="287" spans="1:26" x14ac:dyDescent="0.25">
      <c r="B287" s="15" t="s">
        <v>38</v>
      </c>
      <c r="C287" s="6"/>
      <c r="D287" s="6"/>
      <c r="E287" s="53"/>
      <c r="F287" s="419"/>
      <c r="G287" s="6"/>
      <c r="H287" s="53"/>
      <c r="I287" s="6"/>
      <c r="J287" s="6"/>
      <c r="K287" s="6"/>
      <c r="L287" s="6"/>
      <c r="M287" s="6"/>
      <c r="N287" s="394"/>
      <c r="O287" s="6"/>
      <c r="P287" s="6"/>
    </row>
    <row r="288" spans="1:26" x14ac:dyDescent="0.25">
      <c r="B288" s="5" t="s">
        <v>39</v>
      </c>
    </row>
    <row r="290" spans="1:26" x14ac:dyDescent="0.25">
      <c r="B290" s="1" t="s">
        <v>0</v>
      </c>
      <c r="C290" s="1"/>
      <c r="D290" s="1"/>
      <c r="E290" s="154"/>
      <c r="F290" s="409"/>
      <c r="G290" s="1"/>
      <c r="H290" s="154"/>
      <c r="I290" s="1"/>
      <c r="J290" s="1"/>
      <c r="K290" s="1"/>
      <c r="L290" s="1"/>
      <c r="M290" s="1"/>
      <c r="N290" s="389"/>
      <c r="O290" s="1"/>
      <c r="P290" s="1"/>
    </row>
    <row r="291" spans="1:26" x14ac:dyDescent="0.25">
      <c r="B291" s="3"/>
    </row>
    <row r="292" spans="1:26" x14ac:dyDescent="0.25">
      <c r="B292" s="11" t="s">
        <v>29</v>
      </c>
      <c r="C292" s="11"/>
      <c r="D292" s="434" t="s">
        <v>4</v>
      </c>
      <c r="E292" s="435"/>
      <c r="F292" s="436"/>
      <c r="G292" s="434" t="s">
        <v>5</v>
      </c>
      <c r="H292" s="435"/>
      <c r="I292" s="435"/>
      <c r="J292" s="436"/>
      <c r="K292" s="434" t="s">
        <v>6</v>
      </c>
      <c r="L292" s="436"/>
      <c r="M292" s="434" t="s">
        <v>7</v>
      </c>
      <c r="N292" s="436"/>
      <c r="O292" s="434" t="s">
        <v>8</v>
      </c>
      <c r="P292" s="436"/>
      <c r="Q292" s="4"/>
    </row>
    <row r="293" spans="1:26" x14ac:dyDescent="0.25">
      <c r="B293" s="118"/>
      <c r="C293" s="118" t="s">
        <v>3</v>
      </c>
      <c r="D293" s="121"/>
      <c r="E293" s="155" t="s">
        <v>78</v>
      </c>
      <c r="F293" s="411" t="s">
        <v>77</v>
      </c>
      <c r="G293" s="119"/>
      <c r="H293" s="155" t="s">
        <v>78</v>
      </c>
      <c r="I293" s="120" t="s">
        <v>77</v>
      </c>
      <c r="J293" s="11" t="s">
        <v>16</v>
      </c>
      <c r="K293" s="11"/>
      <c r="L293" s="11" t="s">
        <v>16</v>
      </c>
      <c r="M293" s="119"/>
      <c r="N293" s="390"/>
      <c r="O293" s="119"/>
      <c r="P293" s="119"/>
      <c r="Q293" s="4"/>
    </row>
    <row r="294" spans="1:26" x14ac:dyDescent="0.25">
      <c r="B294" s="22">
        <v>2019</v>
      </c>
      <c r="C294" s="22" t="s">
        <v>17</v>
      </c>
      <c r="D294" s="22" t="s">
        <v>14</v>
      </c>
      <c r="E294" s="63" t="s">
        <v>17</v>
      </c>
      <c r="F294" s="412" t="s">
        <v>17</v>
      </c>
      <c r="G294" s="22" t="s">
        <v>14</v>
      </c>
      <c r="H294" s="63" t="s">
        <v>17</v>
      </c>
      <c r="I294" s="22" t="s">
        <v>17</v>
      </c>
      <c r="J294" s="22" t="s">
        <v>17</v>
      </c>
      <c r="K294" s="22" t="s">
        <v>17</v>
      </c>
      <c r="L294" s="22" t="s">
        <v>17</v>
      </c>
      <c r="M294" s="22" t="s">
        <v>15</v>
      </c>
      <c r="N294" s="391" t="s">
        <v>16</v>
      </c>
      <c r="O294" s="22" t="s">
        <v>15</v>
      </c>
      <c r="P294" s="22" t="s">
        <v>16</v>
      </c>
      <c r="Q294" s="4"/>
    </row>
    <row r="295" spans="1:26" x14ac:dyDescent="0.25">
      <c r="B295" s="12">
        <v>1</v>
      </c>
      <c r="C295" s="27">
        <f>IF(ISNUMBER(H295), H295-ORC!O287,"")</f>
        <v>140.17200000000003</v>
      </c>
      <c r="D295" s="14">
        <v>53.6</v>
      </c>
      <c r="E295" s="16">
        <v>870</v>
      </c>
      <c r="F295" s="337"/>
      <c r="G295" s="14">
        <v>32.6</v>
      </c>
      <c r="H295" s="16">
        <v>434</v>
      </c>
      <c r="I295" s="16"/>
      <c r="J295" s="16">
        <f>J283+H295</f>
        <v>112100</v>
      </c>
      <c r="K295" s="16">
        <f>E295+H295</f>
        <v>1304</v>
      </c>
      <c r="L295" s="16">
        <f>L283+K295</f>
        <v>364211</v>
      </c>
      <c r="M295" s="13">
        <f>IF(AND(ISNUMBER(H295),ISNUMBER(K295)), H295/K295*100,"")</f>
        <v>33.282208588957054</v>
      </c>
      <c r="N295" s="316">
        <f>J295/L295*100</f>
        <v>30.778861703792582</v>
      </c>
      <c r="O295" s="13">
        <f>-(K295*0.3)+H295</f>
        <v>42.800000000000011</v>
      </c>
      <c r="P295" s="13">
        <f>-(L295*0.3)+J295</f>
        <v>2836.6999999999971</v>
      </c>
      <c r="Q295" s="4"/>
      <c r="Z295" s="153">
        <v>43678</v>
      </c>
    </row>
    <row r="296" spans="1:26" x14ac:dyDescent="0.25">
      <c r="B296" s="12">
        <f t="shared" ref="B296:B325" si="82">SUM(B295+1)</f>
        <v>2</v>
      </c>
      <c r="C296" s="27">
        <f>IF(ISNUMBER(H296), H296-ORC!O288,"")</f>
        <v>131.56399999999996</v>
      </c>
      <c r="D296" s="14">
        <v>53.1</v>
      </c>
      <c r="E296" s="16">
        <v>854</v>
      </c>
      <c r="F296" s="336">
        <v>875</v>
      </c>
      <c r="G296" s="14">
        <v>32.1</v>
      </c>
      <c r="H296" s="16">
        <v>424</v>
      </c>
      <c r="I296" s="16"/>
      <c r="J296" s="16">
        <f t="shared" ref="J296:J325" si="83">J295+H296</f>
        <v>112524</v>
      </c>
      <c r="K296" s="16">
        <f t="shared" ref="K296:K325" si="84">E296+H296</f>
        <v>1278</v>
      </c>
      <c r="L296" s="12">
        <f t="shared" ref="L296:L325" si="85">L295+K296</f>
        <v>365489</v>
      </c>
      <c r="M296" s="13">
        <f t="shared" ref="M296:M325" si="86">IF(AND(ISNUMBER(H296),ISNUMBER(K296)), H296/K296*100,"")</f>
        <v>33.176838810641627</v>
      </c>
      <c r="N296" s="316">
        <f t="shared" ref="N296:N325" si="87">J296/L296*100</f>
        <v>30.787246675002532</v>
      </c>
      <c r="O296" s="13">
        <f t="shared" ref="O296:O325" si="88">-(K296*0.3)+H296</f>
        <v>40.600000000000023</v>
      </c>
      <c r="P296" s="13">
        <f t="shared" ref="P296:P325" si="89">-(L296*0.3)+J296</f>
        <v>2877.3000000000029</v>
      </c>
      <c r="Q296" s="4"/>
      <c r="Z296" s="153">
        <f>Z295+1</f>
        <v>43679</v>
      </c>
    </row>
    <row r="297" spans="1:26" x14ac:dyDescent="0.25">
      <c r="B297" s="12">
        <f t="shared" si="82"/>
        <v>3</v>
      </c>
      <c r="C297" s="27">
        <f>IF(ISNUMBER(H297), H297-ORC!O289,"")</f>
        <v>132.47899999999998</v>
      </c>
      <c r="D297" s="14">
        <v>52.7</v>
      </c>
      <c r="E297" s="16">
        <v>844</v>
      </c>
      <c r="F297" s="336"/>
      <c r="G297" s="14">
        <v>31.4</v>
      </c>
      <c r="H297" s="16">
        <v>411</v>
      </c>
      <c r="I297" s="16"/>
      <c r="J297" s="16">
        <f t="shared" si="83"/>
        <v>112935</v>
      </c>
      <c r="K297" s="16">
        <f t="shared" si="84"/>
        <v>1255</v>
      </c>
      <c r="L297" s="12">
        <f t="shared" si="85"/>
        <v>366744</v>
      </c>
      <c r="M297" s="13">
        <f t="shared" si="86"/>
        <v>32.749003984063748</v>
      </c>
      <c r="N297" s="316">
        <f t="shared" si="87"/>
        <v>30.793959819383549</v>
      </c>
      <c r="O297" s="13">
        <f t="shared" si="88"/>
        <v>34.5</v>
      </c>
      <c r="P297" s="13">
        <f t="shared" si="89"/>
        <v>2911.8000000000029</v>
      </c>
      <c r="Q297" s="4"/>
      <c r="Z297" s="153">
        <f t="shared" ref="Z297:Z325" si="90">Z296+1</f>
        <v>43680</v>
      </c>
    </row>
    <row r="298" spans="1:26" x14ac:dyDescent="0.25">
      <c r="A298" s="321"/>
      <c r="B298" s="12">
        <f t="shared" si="82"/>
        <v>4</v>
      </c>
      <c r="C298" s="27">
        <f>IF(ISNUMBER(H298), H298-ORC!O290,"")</f>
        <v>120.99299999999999</v>
      </c>
      <c r="D298" s="14">
        <v>52.1</v>
      </c>
      <c r="E298" s="16">
        <v>827</v>
      </c>
      <c r="F298" s="337"/>
      <c r="G298" s="14">
        <v>30.9</v>
      </c>
      <c r="H298" s="16">
        <v>402</v>
      </c>
      <c r="I298" s="16"/>
      <c r="J298" s="16">
        <f t="shared" si="83"/>
        <v>113337</v>
      </c>
      <c r="K298" s="16">
        <f t="shared" si="84"/>
        <v>1229</v>
      </c>
      <c r="L298" s="12">
        <f t="shared" si="85"/>
        <v>367973</v>
      </c>
      <c r="M298" s="13">
        <f t="shared" si="86"/>
        <v>32.709519934906425</v>
      </c>
      <c r="N298" s="316">
        <f t="shared" si="87"/>
        <v>30.800357634935171</v>
      </c>
      <c r="O298" s="13">
        <f t="shared" si="88"/>
        <v>33.300000000000011</v>
      </c>
      <c r="P298" s="13">
        <f t="shared" si="89"/>
        <v>2945.1000000000058</v>
      </c>
      <c r="Q298" s="4"/>
      <c r="Z298" s="153">
        <f t="shared" si="90"/>
        <v>43681</v>
      </c>
    </row>
    <row r="299" spans="1:26" x14ac:dyDescent="0.25">
      <c r="B299" s="12">
        <f t="shared" si="82"/>
        <v>5</v>
      </c>
      <c r="C299" s="27">
        <f>IF(ISNUMBER(H299), H299-ORC!O291,"")</f>
        <v>117.08199999999999</v>
      </c>
      <c r="D299" s="14">
        <v>51.6</v>
      </c>
      <c r="E299" s="16">
        <v>816</v>
      </c>
      <c r="F299" s="336">
        <v>817</v>
      </c>
      <c r="G299" s="14">
        <v>30.4</v>
      </c>
      <c r="H299" s="16">
        <v>392</v>
      </c>
      <c r="I299" s="16"/>
      <c r="J299" s="16">
        <f t="shared" si="83"/>
        <v>113729</v>
      </c>
      <c r="K299" s="16">
        <f t="shared" si="84"/>
        <v>1208</v>
      </c>
      <c r="L299" s="12">
        <f t="shared" si="85"/>
        <v>369181</v>
      </c>
      <c r="M299" s="13">
        <f t="shared" si="86"/>
        <v>32.450331125827816</v>
      </c>
      <c r="N299" s="316">
        <f t="shared" si="87"/>
        <v>30.805756525931727</v>
      </c>
      <c r="O299" s="13">
        <f t="shared" si="88"/>
        <v>29.600000000000023</v>
      </c>
      <c r="P299" s="13">
        <f t="shared" si="89"/>
        <v>2974.6999999999971</v>
      </c>
      <c r="Q299" s="4"/>
      <c r="Z299" s="153">
        <f t="shared" si="90"/>
        <v>43682</v>
      </c>
    </row>
    <row r="300" spans="1:26" x14ac:dyDescent="0.25">
      <c r="A300" s="306"/>
      <c r="B300" s="12">
        <f t="shared" si="82"/>
        <v>6</v>
      </c>
      <c r="C300" s="27">
        <f>IF(ISNUMBER(H300), H300-ORC!O292,"")</f>
        <v>121.21699999999998</v>
      </c>
      <c r="D300" s="14">
        <v>51.1</v>
      </c>
      <c r="E300" s="16">
        <v>805</v>
      </c>
      <c r="F300" s="336"/>
      <c r="G300" s="14">
        <v>29.6</v>
      </c>
      <c r="H300" s="16">
        <v>378</v>
      </c>
      <c r="I300" s="16"/>
      <c r="J300" s="16">
        <f t="shared" si="83"/>
        <v>114107</v>
      </c>
      <c r="K300" s="16">
        <f t="shared" si="84"/>
        <v>1183</v>
      </c>
      <c r="L300" s="12">
        <f t="shared" si="85"/>
        <v>370364</v>
      </c>
      <c r="M300" s="13">
        <f t="shared" si="86"/>
        <v>31.952662721893493</v>
      </c>
      <c r="N300" s="316">
        <f t="shared" si="87"/>
        <v>30.809419922022656</v>
      </c>
      <c r="O300" s="13">
        <f t="shared" si="88"/>
        <v>23.100000000000023</v>
      </c>
      <c r="P300" s="13">
        <f t="shared" si="89"/>
        <v>2997.8000000000029</v>
      </c>
      <c r="Q300" s="4"/>
      <c r="Z300" s="153">
        <f t="shared" si="90"/>
        <v>43683</v>
      </c>
    </row>
    <row r="301" spans="1:26" x14ac:dyDescent="0.25">
      <c r="B301" s="12">
        <f t="shared" si="82"/>
        <v>7</v>
      </c>
      <c r="C301" s="27">
        <f>IF(ISNUMBER(H301), H301-ORC!O293,"")</f>
        <v>107.88800000000003</v>
      </c>
      <c r="D301" s="14">
        <v>50.4</v>
      </c>
      <c r="E301" s="16">
        <v>790</v>
      </c>
      <c r="F301" s="336"/>
      <c r="G301" s="14">
        <v>28.9</v>
      </c>
      <c r="H301" s="16">
        <v>365</v>
      </c>
      <c r="I301" s="16"/>
      <c r="J301" s="16">
        <f t="shared" si="83"/>
        <v>114472</v>
      </c>
      <c r="K301" s="16">
        <f t="shared" si="84"/>
        <v>1155</v>
      </c>
      <c r="L301" s="12">
        <f t="shared" si="85"/>
        <v>371519</v>
      </c>
      <c r="M301" s="13">
        <f t="shared" si="86"/>
        <v>31.601731601731604</v>
      </c>
      <c r="N301" s="316">
        <f t="shared" si="87"/>
        <v>30.811883106920508</v>
      </c>
      <c r="O301" s="13">
        <f t="shared" si="88"/>
        <v>18.5</v>
      </c>
      <c r="P301" s="13">
        <f t="shared" si="89"/>
        <v>3016.3000000000029</v>
      </c>
      <c r="Q301" s="4"/>
      <c r="Z301" s="153">
        <f t="shared" si="90"/>
        <v>43684</v>
      </c>
    </row>
    <row r="302" spans="1:26" x14ac:dyDescent="0.25">
      <c r="A302" s="311"/>
      <c r="B302" s="12">
        <f t="shared" si="82"/>
        <v>8</v>
      </c>
      <c r="C302" s="27">
        <f>IF(ISNUMBER(H302), H302-ORC!O294,"")</f>
        <v>98</v>
      </c>
      <c r="D302" s="14">
        <v>49.6</v>
      </c>
      <c r="E302" s="16">
        <v>775</v>
      </c>
      <c r="F302" s="336">
        <v>725</v>
      </c>
      <c r="G302" s="14">
        <v>28.3</v>
      </c>
      <c r="H302" s="16">
        <v>354</v>
      </c>
      <c r="I302" s="16"/>
      <c r="J302" s="16">
        <f t="shared" si="83"/>
        <v>114826</v>
      </c>
      <c r="K302" s="16">
        <f t="shared" si="84"/>
        <v>1129</v>
      </c>
      <c r="L302" s="12">
        <f t="shared" si="85"/>
        <v>372648</v>
      </c>
      <c r="M302" s="13">
        <f t="shared" si="86"/>
        <v>31.355181576616474</v>
      </c>
      <c r="N302" s="316">
        <f t="shared" si="87"/>
        <v>30.813529121315558</v>
      </c>
      <c r="O302" s="13">
        <f t="shared" si="88"/>
        <v>15.300000000000011</v>
      </c>
      <c r="P302" s="13">
        <f t="shared" si="89"/>
        <v>3031.6000000000058</v>
      </c>
      <c r="Q302" s="4"/>
      <c r="Z302" s="153">
        <f t="shared" si="90"/>
        <v>43685</v>
      </c>
    </row>
    <row r="303" spans="1:26" ht="23.25" x14ac:dyDescent="0.25">
      <c r="A303" s="404" t="s">
        <v>219</v>
      </c>
      <c r="B303" s="12">
        <f t="shared" si="82"/>
        <v>9</v>
      </c>
      <c r="C303" s="27">
        <f>IF(ISNUMBER(H303), H303-ORC!O295,"")</f>
        <v>89</v>
      </c>
      <c r="D303" s="14">
        <v>48.7</v>
      </c>
      <c r="E303" s="16">
        <v>750</v>
      </c>
      <c r="F303" s="336"/>
      <c r="G303" s="14">
        <v>28</v>
      </c>
      <c r="H303" s="16">
        <v>349</v>
      </c>
      <c r="I303" s="16"/>
      <c r="J303" s="16">
        <f t="shared" si="83"/>
        <v>115175</v>
      </c>
      <c r="K303" s="16">
        <f t="shared" si="84"/>
        <v>1099</v>
      </c>
      <c r="L303" s="12">
        <f t="shared" si="85"/>
        <v>373747</v>
      </c>
      <c r="M303" s="13">
        <f t="shared" si="86"/>
        <v>31.756141947224748</v>
      </c>
      <c r="N303" s="316">
        <f t="shared" si="87"/>
        <v>30.816300866629032</v>
      </c>
      <c r="O303" s="13">
        <f t="shared" si="88"/>
        <v>19.300000000000011</v>
      </c>
      <c r="P303" s="13">
        <f t="shared" si="89"/>
        <v>3050.9000000000087</v>
      </c>
      <c r="Q303" s="4"/>
      <c r="Z303" s="153">
        <f t="shared" si="90"/>
        <v>43686</v>
      </c>
    </row>
    <row r="304" spans="1:26" x14ac:dyDescent="0.25">
      <c r="B304" s="12">
        <f t="shared" si="82"/>
        <v>10</v>
      </c>
      <c r="C304" s="27">
        <f>IF(ISNUMBER(H304), H304-ORC!O296,"")</f>
        <v>89</v>
      </c>
      <c r="D304" s="14">
        <v>47.8</v>
      </c>
      <c r="E304" s="16">
        <v>722</v>
      </c>
      <c r="F304" s="336"/>
      <c r="G304" s="14">
        <v>27.4</v>
      </c>
      <c r="H304" s="16">
        <v>339</v>
      </c>
      <c r="I304" s="16"/>
      <c r="J304" s="16">
        <f t="shared" si="83"/>
        <v>115514</v>
      </c>
      <c r="K304" s="16">
        <f t="shared" si="84"/>
        <v>1061</v>
      </c>
      <c r="L304" s="12">
        <f t="shared" si="85"/>
        <v>374808</v>
      </c>
      <c r="M304" s="13">
        <f t="shared" si="86"/>
        <v>31.950989632422242</v>
      </c>
      <c r="N304" s="316">
        <f t="shared" si="87"/>
        <v>30.819512923950398</v>
      </c>
      <c r="O304" s="13">
        <f t="shared" si="88"/>
        <v>20.699999999999989</v>
      </c>
      <c r="P304" s="13">
        <f t="shared" si="89"/>
        <v>3071.6000000000058</v>
      </c>
      <c r="Q304" s="4"/>
      <c r="Z304" s="153">
        <f t="shared" si="90"/>
        <v>43687</v>
      </c>
    </row>
    <row r="305" spans="1:26" x14ac:dyDescent="0.25">
      <c r="A305" s="276"/>
      <c r="B305" s="12">
        <f t="shared" si="82"/>
        <v>11</v>
      </c>
      <c r="C305" s="27">
        <f>IF(ISNUMBER(H305), H305-ORC!O297,"")</f>
        <v>81</v>
      </c>
      <c r="D305" s="14">
        <v>46.9</v>
      </c>
      <c r="E305" s="16">
        <v>696</v>
      </c>
      <c r="F305" s="337"/>
      <c r="G305" s="14">
        <v>26.1</v>
      </c>
      <c r="H305" s="16">
        <v>319</v>
      </c>
      <c r="I305" s="16"/>
      <c r="J305" s="16">
        <f t="shared" si="83"/>
        <v>115833</v>
      </c>
      <c r="K305" s="16">
        <f t="shared" si="84"/>
        <v>1015</v>
      </c>
      <c r="L305" s="12">
        <f t="shared" si="85"/>
        <v>375823</v>
      </c>
      <c r="M305" s="13">
        <f t="shared" si="86"/>
        <v>31.428571428571427</v>
      </c>
      <c r="N305" s="316">
        <f t="shared" si="87"/>
        <v>30.821157832277429</v>
      </c>
      <c r="O305" s="13">
        <f t="shared" si="88"/>
        <v>14.5</v>
      </c>
      <c r="P305" s="13">
        <f t="shared" si="89"/>
        <v>3086.1000000000058</v>
      </c>
      <c r="Q305" s="4"/>
      <c r="Z305" s="153">
        <f t="shared" si="90"/>
        <v>43688</v>
      </c>
    </row>
    <row r="306" spans="1:26" x14ac:dyDescent="0.25">
      <c r="B306" s="12">
        <f t="shared" si="82"/>
        <v>12</v>
      </c>
      <c r="C306" s="27">
        <f>IF(ISNUMBER(H306), H306-ORC!O298,"")</f>
        <v>78</v>
      </c>
      <c r="D306" s="14">
        <v>46.1</v>
      </c>
      <c r="E306" s="16">
        <v>670</v>
      </c>
      <c r="F306" s="336">
        <v>643</v>
      </c>
      <c r="G306" s="14">
        <v>25</v>
      </c>
      <c r="H306" s="16">
        <v>304</v>
      </c>
      <c r="I306" s="16"/>
      <c r="J306" s="16">
        <f t="shared" si="83"/>
        <v>116137</v>
      </c>
      <c r="K306" s="16">
        <f t="shared" si="84"/>
        <v>974</v>
      </c>
      <c r="L306" s="12">
        <f t="shared" si="85"/>
        <v>376797</v>
      </c>
      <c r="M306" s="13">
        <f t="shared" si="86"/>
        <v>31.211498973305957</v>
      </c>
      <c r="N306" s="316">
        <f t="shared" si="87"/>
        <v>30.822166843154271</v>
      </c>
      <c r="O306" s="13">
        <f t="shared" si="88"/>
        <v>11.800000000000011</v>
      </c>
      <c r="P306" s="13">
        <f t="shared" si="89"/>
        <v>3097.9000000000087</v>
      </c>
      <c r="Q306" s="4"/>
      <c r="Z306" s="153">
        <f t="shared" si="90"/>
        <v>43689</v>
      </c>
    </row>
    <row r="307" spans="1:26" x14ac:dyDescent="0.25">
      <c r="A307" s="306"/>
      <c r="B307" s="12">
        <f t="shared" si="82"/>
        <v>13</v>
      </c>
      <c r="C307" s="27">
        <f>IF(ISNUMBER(H307), H307-ORC!O299,"")</f>
        <v>66</v>
      </c>
      <c r="D307" s="14">
        <v>45.3</v>
      </c>
      <c r="E307" s="16">
        <v>648</v>
      </c>
      <c r="F307" s="336"/>
      <c r="G307" s="14">
        <v>24.2</v>
      </c>
      <c r="H307" s="16">
        <v>294</v>
      </c>
      <c r="I307" s="16"/>
      <c r="J307" s="16">
        <f t="shared" si="83"/>
        <v>116431</v>
      </c>
      <c r="K307" s="16">
        <f t="shared" si="84"/>
        <v>942</v>
      </c>
      <c r="L307" s="12">
        <f t="shared" si="85"/>
        <v>377739</v>
      </c>
      <c r="M307" s="13">
        <f t="shared" si="86"/>
        <v>31.210191082802545</v>
      </c>
      <c r="N307" s="316">
        <f t="shared" si="87"/>
        <v>30.823134492334653</v>
      </c>
      <c r="O307" s="13">
        <f t="shared" si="88"/>
        <v>11.400000000000034</v>
      </c>
      <c r="P307" s="13">
        <f t="shared" si="89"/>
        <v>3109.3000000000029</v>
      </c>
      <c r="Q307" s="4"/>
      <c r="Z307" s="153">
        <f t="shared" si="90"/>
        <v>43690</v>
      </c>
    </row>
    <row r="308" spans="1:26" x14ac:dyDescent="0.25">
      <c r="B308" s="12">
        <f t="shared" si="82"/>
        <v>14</v>
      </c>
      <c r="C308" s="27">
        <f>IF(ISNUMBER(H308), H308-ORC!O300,"")</f>
        <v>61</v>
      </c>
      <c r="D308" s="14">
        <v>44.5</v>
      </c>
      <c r="E308" s="16">
        <v>626</v>
      </c>
      <c r="F308" s="336"/>
      <c r="G308" s="14">
        <v>23.4</v>
      </c>
      <c r="H308" s="16">
        <v>284</v>
      </c>
      <c r="I308" s="16"/>
      <c r="J308" s="16">
        <f t="shared" si="83"/>
        <v>116715</v>
      </c>
      <c r="K308" s="16">
        <f t="shared" si="84"/>
        <v>910</v>
      </c>
      <c r="L308" s="12">
        <f t="shared" si="85"/>
        <v>378649</v>
      </c>
      <c r="M308" s="13">
        <f t="shared" si="86"/>
        <v>31.208791208791208</v>
      </c>
      <c r="N308" s="316">
        <f t="shared" si="87"/>
        <v>30.824061333847443</v>
      </c>
      <c r="O308" s="13">
        <f t="shared" si="88"/>
        <v>11</v>
      </c>
      <c r="P308" s="13">
        <f t="shared" si="89"/>
        <v>3120.3000000000029</v>
      </c>
      <c r="Q308" s="4"/>
      <c r="Z308" s="153">
        <f t="shared" si="90"/>
        <v>43691</v>
      </c>
    </row>
    <row r="309" spans="1:26" x14ac:dyDescent="0.25">
      <c r="B309" s="12">
        <f t="shared" si="82"/>
        <v>15</v>
      </c>
      <c r="C309" s="27">
        <f>IF(ISNUMBER(H309), H309-ORC!O301,"")</f>
        <v>60</v>
      </c>
      <c r="D309" s="14">
        <v>43.7</v>
      </c>
      <c r="E309" s="16">
        <v>604</v>
      </c>
      <c r="F309" s="336">
        <v>588</v>
      </c>
      <c r="G309" s="14">
        <v>22.7</v>
      </c>
      <c r="H309" s="16">
        <v>275</v>
      </c>
      <c r="I309" s="16"/>
      <c r="J309" s="16">
        <f t="shared" si="83"/>
        <v>116990</v>
      </c>
      <c r="K309" s="16">
        <f t="shared" si="84"/>
        <v>879</v>
      </c>
      <c r="L309" s="12">
        <f t="shared" si="85"/>
        <v>379528</v>
      </c>
      <c r="M309" s="13">
        <f t="shared" si="86"/>
        <v>31.285551763367465</v>
      </c>
      <c r="N309" s="316">
        <f t="shared" si="87"/>
        <v>30.825130161674501</v>
      </c>
      <c r="O309" s="13">
        <f t="shared" si="88"/>
        <v>11.300000000000011</v>
      </c>
      <c r="P309" s="13">
        <f t="shared" si="89"/>
        <v>3131.6000000000058</v>
      </c>
      <c r="Q309" s="4"/>
      <c r="Z309" s="153">
        <f t="shared" si="90"/>
        <v>43692</v>
      </c>
    </row>
    <row r="310" spans="1:26" x14ac:dyDescent="0.25">
      <c r="B310" s="12">
        <f t="shared" si="82"/>
        <v>16</v>
      </c>
      <c r="C310" s="27">
        <f>IF(ISNUMBER(H310), H310-ORC!O302,"")</f>
        <v>58</v>
      </c>
      <c r="D310" s="14">
        <v>42.7</v>
      </c>
      <c r="E310" s="16">
        <v>580</v>
      </c>
      <c r="F310" s="336"/>
      <c r="G310" s="14">
        <v>21.8</v>
      </c>
      <c r="H310" s="16">
        <v>265</v>
      </c>
      <c r="I310" s="16"/>
      <c r="J310" s="16">
        <f t="shared" si="83"/>
        <v>117255</v>
      </c>
      <c r="K310" s="16">
        <f t="shared" si="84"/>
        <v>845</v>
      </c>
      <c r="L310" s="12">
        <f t="shared" si="85"/>
        <v>380373</v>
      </c>
      <c r="M310" s="13">
        <f t="shared" si="86"/>
        <v>31.360946745562128</v>
      </c>
      <c r="N310" s="316">
        <f t="shared" si="87"/>
        <v>30.826320480160263</v>
      </c>
      <c r="O310" s="13">
        <f t="shared" si="88"/>
        <v>11.5</v>
      </c>
      <c r="P310" s="13">
        <f t="shared" si="89"/>
        <v>3143.1000000000058</v>
      </c>
      <c r="Q310" s="4"/>
      <c r="Z310" s="153">
        <f t="shared" si="90"/>
        <v>43693</v>
      </c>
    </row>
    <row r="311" spans="1:26" x14ac:dyDescent="0.25">
      <c r="B311" s="12">
        <f t="shared" si="82"/>
        <v>17</v>
      </c>
      <c r="C311" s="27">
        <f>IF(ISNUMBER(H311), H311-ORC!O303,"")</f>
        <v>51</v>
      </c>
      <c r="D311" s="14">
        <v>41.5</v>
      </c>
      <c r="E311" s="16">
        <v>552</v>
      </c>
      <c r="F311" s="336"/>
      <c r="G311" s="14">
        <v>20.6</v>
      </c>
      <c r="H311" s="16">
        <v>251</v>
      </c>
      <c r="I311" s="16"/>
      <c r="J311" s="16">
        <f t="shared" si="83"/>
        <v>117506</v>
      </c>
      <c r="K311" s="16">
        <f t="shared" si="84"/>
        <v>803</v>
      </c>
      <c r="L311" s="12">
        <f t="shared" si="85"/>
        <v>381176</v>
      </c>
      <c r="M311" s="13">
        <f t="shared" si="86"/>
        <v>31.257783312577832</v>
      </c>
      <c r="N311" s="316">
        <f t="shared" si="87"/>
        <v>30.827229416332614</v>
      </c>
      <c r="O311" s="13">
        <f t="shared" si="88"/>
        <v>10.100000000000023</v>
      </c>
      <c r="P311" s="13">
        <f t="shared" si="89"/>
        <v>3153.1999999999971</v>
      </c>
      <c r="Q311" s="4"/>
      <c r="Z311" s="153">
        <f t="shared" si="90"/>
        <v>43694</v>
      </c>
    </row>
    <row r="312" spans="1:26" x14ac:dyDescent="0.25">
      <c r="B312" s="12">
        <f t="shared" si="82"/>
        <v>18</v>
      </c>
      <c r="C312" s="27">
        <f>IF(ISNUMBER(H312), H312-ORC!O304,"")</f>
        <v>48</v>
      </c>
      <c r="D312" s="14">
        <v>40.299999999999997</v>
      </c>
      <c r="E312" s="16">
        <v>526</v>
      </c>
      <c r="F312" s="337"/>
      <c r="G312" s="14">
        <v>20</v>
      </c>
      <c r="H312" s="16">
        <v>244</v>
      </c>
      <c r="I312" s="16"/>
      <c r="J312" s="16">
        <f t="shared" si="83"/>
        <v>117750</v>
      </c>
      <c r="K312" s="16">
        <f t="shared" si="84"/>
        <v>770</v>
      </c>
      <c r="L312" s="12">
        <f t="shared" si="85"/>
        <v>381946</v>
      </c>
      <c r="M312" s="13">
        <f t="shared" si="86"/>
        <v>31.688311688311689</v>
      </c>
      <c r="N312" s="316">
        <f t="shared" si="87"/>
        <v>30.828965351122932</v>
      </c>
      <c r="O312" s="13">
        <f t="shared" si="88"/>
        <v>13</v>
      </c>
      <c r="P312" s="13">
        <f t="shared" si="89"/>
        <v>3166.1999999999971</v>
      </c>
      <c r="Q312" s="4"/>
      <c r="Z312" s="153">
        <f t="shared" si="90"/>
        <v>43695</v>
      </c>
    </row>
    <row r="313" spans="1:26" x14ac:dyDescent="0.25">
      <c r="B313" s="12">
        <f t="shared" si="82"/>
        <v>19</v>
      </c>
      <c r="C313" s="27">
        <f>IF(ISNUMBER(H313), H313-ORC!O305,"")</f>
        <v>51</v>
      </c>
      <c r="D313" s="14">
        <v>39.1</v>
      </c>
      <c r="E313" s="16">
        <v>502</v>
      </c>
      <c r="F313" s="336">
        <v>499</v>
      </c>
      <c r="G313" s="14">
        <v>19.3</v>
      </c>
      <c r="H313" s="16">
        <v>237</v>
      </c>
      <c r="I313" s="16"/>
      <c r="J313" s="16">
        <f t="shared" si="83"/>
        <v>117987</v>
      </c>
      <c r="K313" s="16">
        <f t="shared" si="84"/>
        <v>739</v>
      </c>
      <c r="L313" s="12">
        <f t="shared" si="85"/>
        <v>382685</v>
      </c>
      <c r="M313" s="13">
        <f t="shared" si="86"/>
        <v>32.070365358592696</v>
      </c>
      <c r="N313" s="316">
        <f t="shared" si="87"/>
        <v>30.831362608934242</v>
      </c>
      <c r="O313" s="13">
        <f t="shared" si="88"/>
        <v>15.300000000000011</v>
      </c>
      <c r="P313" s="13">
        <f t="shared" si="89"/>
        <v>3181.5</v>
      </c>
      <c r="Q313" s="4"/>
      <c r="Z313" s="153">
        <f t="shared" si="90"/>
        <v>43696</v>
      </c>
    </row>
    <row r="314" spans="1:26" x14ac:dyDescent="0.25">
      <c r="B314" s="12">
        <f t="shared" si="82"/>
        <v>20</v>
      </c>
      <c r="C314" s="27">
        <f>IF(ISNUMBER(H314), H314-ORC!O306,"")</f>
        <v>39</v>
      </c>
      <c r="D314" s="14">
        <v>38.299999999999997</v>
      </c>
      <c r="E314" s="16">
        <v>483</v>
      </c>
      <c r="F314" s="336">
        <v>498</v>
      </c>
      <c r="G314" s="14">
        <v>17.600000000000001</v>
      </c>
      <c r="H314" s="16">
        <v>217</v>
      </c>
      <c r="I314" s="16"/>
      <c r="J314" s="16">
        <f t="shared" si="83"/>
        <v>118204</v>
      </c>
      <c r="K314" s="16">
        <f t="shared" si="84"/>
        <v>700</v>
      </c>
      <c r="L314" s="12">
        <f t="shared" si="85"/>
        <v>383385</v>
      </c>
      <c r="M314" s="13">
        <f t="shared" si="86"/>
        <v>31</v>
      </c>
      <c r="N314" s="316">
        <f t="shared" si="87"/>
        <v>30.831670513974203</v>
      </c>
      <c r="O314" s="13">
        <f t="shared" si="88"/>
        <v>7</v>
      </c>
      <c r="P314" s="13">
        <f t="shared" si="89"/>
        <v>3188.5</v>
      </c>
      <c r="Q314" s="4"/>
      <c r="Z314" s="153">
        <f t="shared" si="90"/>
        <v>43697</v>
      </c>
    </row>
    <row r="315" spans="1:26" x14ac:dyDescent="0.25">
      <c r="B315" s="12">
        <f t="shared" si="82"/>
        <v>21</v>
      </c>
      <c r="C315" s="27">
        <f>IF(ISNUMBER(H315), H315-ORC!O307,"")</f>
        <v>37</v>
      </c>
      <c r="D315" s="14">
        <v>37.5</v>
      </c>
      <c r="E315" s="16">
        <v>466</v>
      </c>
      <c r="F315" s="336"/>
      <c r="G315" s="14">
        <v>17.3</v>
      </c>
      <c r="H315" s="16">
        <v>214</v>
      </c>
      <c r="I315" s="16"/>
      <c r="J315" s="16">
        <f t="shared" si="83"/>
        <v>118418</v>
      </c>
      <c r="K315" s="16">
        <f t="shared" si="84"/>
        <v>680</v>
      </c>
      <c r="L315" s="12">
        <f t="shared" si="85"/>
        <v>384065</v>
      </c>
      <c r="M315" s="13">
        <f t="shared" si="86"/>
        <v>31.470588235294116</v>
      </c>
      <c r="N315" s="316">
        <f t="shared" si="87"/>
        <v>30.832801739288922</v>
      </c>
      <c r="O315" s="13">
        <f t="shared" si="88"/>
        <v>10</v>
      </c>
      <c r="P315" s="13">
        <f t="shared" si="89"/>
        <v>3198.5</v>
      </c>
      <c r="Q315" s="4"/>
      <c r="Z315" s="153">
        <f t="shared" si="90"/>
        <v>43698</v>
      </c>
    </row>
    <row r="316" spans="1:26" x14ac:dyDescent="0.25">
      <c r="A316" s="306"/>
      <c r="B316" s="12">
        <f t="shared" si="82"/>
        <v>22</v>
      </c>
      <c r="C316" s="27">
        <f>IF(ISNUMBER(H316), H316-ORC!O308,"")</f>
        <v>37</v>
      </c>
      <c r="D316" s="14">
        <v>37</v>
      </c>
      <c r="E316" s="16">
        <v>452</v>
      </c>
      <c r="F316" s="336">
        <v>470</v>
      </c>
      <c r="G316" s="14">
        <v>16</v>
      </c>
      <c r="H316" s="16">
        <v>200</v>
      </c>
      <c r="I316" s="16"/>
      <c r="J316" s="16">
        <f t="shared" si="83"/>
        <v>118618</v>
      </c>
      <c r="K316" s="16">
        <f t="shared" si="84"/>
        <v>652</v>
      </c>
      <c r="L316" s="12">
        <f t="shared" si="85"/>
        <v>384717</v>
      </c>
      <c r="M316" s="13">
        <f t="shared" si="86"/>
        <v>30.674846625766872</v>
      </c>
      <c r="N316" s="316">
        <f t="shared" si="87"/>
        <v>30.832534044505444</v>
      </c>
      <c r="O316" s="13">
        <f t="shared" si="88"/>
        <v>4.4000000000000057</v>
      </c>
      <c r="P316" s="13">
        <f t="shared" si="89"/>
        <v>3202.9000000000087</v>
      </c>
      <c r="Q316" s="4"/>
      <c r="Z316" s="153">
        <f t="shared" si="90"/>
        <v>43699</v>
      </c>
    </row>
    <row r="317" spans="1:26" x14ac:dyDescent="0.25">
      <c r="B317" s="12">
        <f t="shared" si="82"/>
        <v>23</v>
      </c>
      <c r="C317" s="27">
        <f>IF(ISNUMBER(H317), H317-ORC!O309,"")</f>
        <v>32</v>
      </c>
      <c r="D317" s="14">
        <v>36.4</v>
      </c>
      <c r="E317" s="16">
        <v>440</v>
      </c>
      <c r="F317" s="336"/>
      <c r="G317" s="14">
        <v>15.3</v>
      </c>
      <c r="H317" s="16">
        <v>192</v>
      </c>
      <c r="I317" s="16"/>
      <c r="J317" s="16">
        <f t="shared" si="83"/>
        <v>118810</v>
      </c>
      <c r="K317" s="16">
        <f t="shared" si="84"/>
        <v>632</v>
      </c>
      <c r="L317" s="12">
        <f t="shared" si="85"/>
        <v>385349</v>
      </c>
      <c r="M317" s="13">
        <f t="shared" si="86"/>
        <v>30.37974683544304</v>
      </c>
      <c r="N317" s="316">
        <f t="shared" si="87"/>
        <v>30.831791441005425</v>
      </c>
      <c r="O317" s="13">
        <f t="shared" si="88"/>
        <v>2.4000000000000057</v>
      </c>
      <c r="P317" s="13">
        <f t="shared" si="89"/>
        <v>3205.3000000000029</v>
      </c>
      <c r="Q317" s="4"/>
      <c r="Z317" s="153">
        <f t="shared" si="90"/>
        <v>43700</v>
      </c>
    </row>
    <row r="318" spans="1:26" x14ac:dyDescent="0.25">
      <c r="B318" s="12">
        <f t="shared" si="82"/>
        <v>24</v>
      </c>
      <c r="C318" s="27">
        <f>IF(ISNUMBER(H318), H318-ORC!O310,"")</f>
        <v>29</v>
      </c>
      <c r="D318" s="14">
        <v>35.799999999999997</v>
      </c>
      <c r="E318" s="16">
        <v>427</v>
      </c>
      <c r="F318" s="336"/>
      <c r="G318" s="14">
        <v>15.2</v>
      </c>
      <c r="H318" s="16">
        <v>191</v>
      </c>
      <c r="I318" s="16"/>
      <c r="J318" s="16">
        <f t="shared" si="83"/>
        <v>119001</v>
      </c>
      <c r="K318" s="16">
        <f t="shared" si="84"/>
        <v>618</v>
      </c>
      <c r="L318" s="12">
        <f t="shared" si="85"/>
        <v>385967</v>
      </c>
      <c r="M318" s="13">
        <f t="shared" si="86"/>
        <v>30.906148867313917</v>
      </c>
      <c r="N318" s="316">
        <f t="shared" si="87"/>
        <v>30.831910500120475</v>
      </c>
      <c r="O318" s="13">
        <f t="shared" si="88"/>
        <v>5.5999999999999943</v>
      </c>
      <c r="P318" s="13">
        <f t="shared" si="89"/>
        <v>3210.9000000000087</v>
      </c>
      <c r="Q318" s="4"/>
      <c r="Z318" s="153">
        <f t="shared" si="90"/>
        <v>43701</v>
      </c>
    </row>
    <row r="319" spans="1:26" x14ac:dyDescent="0.25">
      <c r="B319" s="12">
        <f t="shared" si="82"/>
        <v>25</v>
      </c>
      <c r="C319" s="27">
        <f>IF(ISNUMBER(H319), H319-ORC!O311,"")</f>
        <v>37</v>
      </c>
      <c r="D319" s="14">
        <v>35.5</v>
      </c>
      <c r="E319" s="16">
        <v>421</v>
      </c>
      <c r="F319" s="337"/>
      <c r="G319" s="14">
        <v>14.9</v>
      </c>
      <c r="H319" s="16">
        <v>187</v>
      </c>
      <c r="I319" s="16"/>
      <c r="J319" s="16">
        <f t="shared" si="83"/>
        <v>119188</v>
      </c>
      <c r="K319" s="16">
        <f t="shared" si="84"/>
        <v>608</v>
      </c>
      <c r="L319" s="12">
        <f t="shared" si="85"/>
        <v>386575</v>
      </c>
      <c r="M319" s="13">
        <f t="shared" si="86"/>
        <v>30.756578947368425</v>
      </c>
      <c r="N319" s="316">
        <f t="shared" si="87"/>
        <v>30.831792019659833</v>
      </c>
      <c r="O319" s="13">
        <f t="shared" si="88"/>
        <v>4.5999999999999943</v>
      </c>
      <c r="P319" s="13">
        <f t="shared" si="89"/>
        <v>3215.5</v>
      </c>
      <c r="Q319" s="4"/>
      <c r="Z319" s="153">
        <f t="shared" si="90"/>
        <v>43702</v>
      </c>
    </row>
    <row r="320" spans="1:26" x14ac:dyDescent="0.25">
      <c r="A320" s="306"/>
      <c r="B320" s="12">
        <f t="shared" si="82"/>
        <v>26</v>
      </c>
      <c r="C320" s="27">
        <f>IF(ISNUMBER(H320), H320-ORC!O312,"")</f>
        <v>34</v>
      </c>
      <c r="D320" s="14">
        <v>35.299999999999997</v>
      </c>
      <c r="E320" s="16">
        <v>417</v>
      </c>
      <c r="F320" s="336">
        <v>446</v>
      </c>
      <c r="G320" s="14">
        <v>14.4</v>
      </c>
      <c r="H320" s="16">
        <v>181</v>
      </c>
      <c r="I320" s="16"/>
      <c r="J320" s="16">
        <f t="shared" si="83"/>
        <v>119369</v>
      </c>
      <c r="K320" s="16">
        <f t="shared" si="84"/>
        <v>598</v>
      </c>
      <c r="L320" s="12">
        <f t="shared" si="85"/>
        <v>387173</v>
      </c>
      <c r="M320" s="13">
        <f t="shared" si="86"/>
        <v>30.267558528428097</v>
      </c>
      <c r="N320" s="316">
        <f t="shared" si="87"/>
        <v>30.830920544562769</v>
      </c>
      <c r="O320" s="13">
        <f t="shared" si="88"/>
        <v>1.5999999999999943</v>
      </c>
      <c r="P320" s="13">
        <f t="shared" si="89"/>
        <v>3217.1000000000058</v>
      </c>
      <c r="Q320" s="4"/>
      <c r="Z320" s="153">
        <f t="shared" si="90"/>
        <v>43703</v>
      </c>
    </row>
    <row r="321" spans="1:26" x14ac:dyDescent="0.25">
      <c r="B321" s="12">
        <f t="shared" si="82"/>
        <v>27</v>
      </c>
      <c r="C321" s="27">
        <f>IF(ISNUMBER(H321), H321-ORC!O313,"")</f>
        <v>26</v>
      </c>
      <c r="D321" s="14">
        <v>35</v>
      </c>
      <c r="E321" s="16">
        <v>410</v>
      </c>
      <c r="F321" s="336"/>
      <c r="G321" s="14">
        <v>14.1</v>
      </c>
      <c r="H321" s="16">
        <v>178</v>
      </c>
      <c r="I321" s="16"/>
      <c r="J321" s="16">
        <f t="shared" si="83"/>
        <v>119547</v>
      </c>
      <c r="K321" s="16">
        <f t="shared" si="84"/>
        <v>588</v>
      </c>
      <c r="L321" s="12">
        <f t="shared" si="85"/>
        <v>387761</v>
      </c>
      <c r="M321" s="13">
        <f t="shared" si="86"/>
        <v>30.272108843537417</v>
      </c>
      <c r="N321" s="316">
        <f t="shared" si="87"/>
        <v>30.830073163623982</v>
      </c>
      <c r="O321" s="13">
        <f t="shared" si="88"/>
        <v>1.5999999999999943</v>
      </c>
      <c r="P321" s="13">
        <f t="shared" si="89"/>
        <v>3218.6999999999971</v>
      </c>
      <c r="Q321" s="4"/>
      <c r="Z321" s="153">
        <f t="shared" si="90"/>
        <v>43704</v>
      </c>
    </row>
    <row r="322" spans="1:26" x14ac:dyDescent="0.25">
      <c r="A322" s="309"/>
      <c r="B322" s="12">
        <f t="shared" si="82"/>
        <v>28</v>
      </c>
      <c r="C322" s="27">
        <f>IF(ISNUMBER(H322), H322-ORC!O314,"")</f>
        <v>27</v>
      </c>
      <c r="D322" s="14">
        <v>35</v>
      </c>
      <c r="E322" s="16">
        <v>410</v>
      </c>
      <c r="F322" s="336"/>
      <c r="G322" s="14">
        <v>14.8</v>
      </c>
      <c r="H322" s="16">
        <v>186</v>
      </c>
      <c r="I322" s="16"/>
      <c r="J322" s="16">
        <f t="shared" si="83"/>
        <v>119733</v>
      </c>
      <c r="K322" s="16">
        <f t="shared" si="84"/>
        <v>596</v>
      </c>
      <c r="L322" s="12">
        <f t="shared" si="85"/>
        <v>388357</v>
      </c>
      <c r="M322" s="13">
        <f t="shared" si="86"/>
        <v>31.208053691275168</v>
      </c>
      <c r="N322" s="316">
        <f t="shared" si="87"/>
        <v>30.830653239158817</v>
      </c>
      <c r="O322" s="13">
        <f t="shared" si="88"/>
        <v>7.2000000000000171</v>
      </c>
      <c r="P322" s="13">
        <f t="shared" si="89"/>
        <v>3225.9000000000087</v>
      </c>
      <c r="Q322" s="4"/>
      <c r="Z322" s="153">
        <f t="shared" si="90"/>
        <v>43705</v>
      </c>
    </row>
    <row r="323" spans="1:26" x14ac:dyDescent="0.25">
      <c r="B323" s="12">
        <f t="shared" si="82"/>
        <v>29</v>
      </c>
      <c r="C323" s="27">
        <f>IF(ISNUMBER(H323), H323-ORC!O315,"")</f>
        <v>32</v>
      </c>
      <c r="D323" s="14">
        <v>35.6</v>
      </c>
      <c r="E323" s="16">
        <v>423</v>
      </c>
      <c r="F323" s="336">
        <v>466</v>
      </c>
      <c r="G323" s="14">
        <v>15</v>
      </c>
      <c r="H323" s="16">
        <v>188</v>
      </c>
      <c r="I323" s="16"/>
      <c r="J323" s="16">
        <f t="shared" si="83"/>
        <v>119921</v>
      </c>
      <c r="K323" s="16">
        <f t="shared" si="84"/>
        <v>611</v>
      </c>
      <c r="L323" s="12">
        <f t="shared" si="85"/>
        <v>388968</v>
      </c>
      <c r="M323" s="13">
        <f t="shared" si="86"/>
        <v>30.76923076923077</v>
      </c>
      <c r="N323" s="316">
        <f t="shared" si="87"/>
        <v>30.830556755311488</v>
      </c>
      <c r="O323" s="13">
        <f t="shared" si="88"/>
        <v>4.7000000000000171</v>
      </c>
      <c r="P323" s="13">
        <f t="shared" si="89"/>
        <v>3230.6000000000058</v>
      </c>
      <c r="Q323" s="4"/>
      <c r="Z323" s="153">
        <f t="shared" si="90"/>
        <v>43706</v>
      </c>
    </row>
    <row r="324" spans="1:26" x14ac:dyDescent="0.25">
      <c r="A324" s="322"/>
      <c r="B324" s="12">
        <f t="shared" si="82"/>
        <v>30</v>
      </c>
      <c r="C324" s="27">
        <f>IF(ISNUMBER(H324), H324-ORC!O316,"")</f>
        <v>23</v>
      </c>
      <c r="D324" s="14">
        <v>35.799999999999997</v>
      </c>
      <c r="E324" s="16">
        <v>427</v>
      </c>
      <c r="F324" s="336"/>
      <c r="G324" s="14">
        <v>14.8</v>
      </c>
      <c r="H324" s="16">
        <v>186</v>
      </c>
      <c r="I324" s="16"/>
      <c r="J324" s="16">
        <f t="shared" si="83"/>
        <v>120107</v>
      </c>
      <c r="K324" s="16">
        <f t="shared" si="84"/>
        <v>613</v>
      </c>
      <c r="L324" s="12">
        <f t="shared" si="85"/>
        <v>389581</v>
      </c>
      <c r="M324" s="13">
        <f t="shared" si="86"/>
        <v>30.342577487765087</v>
      </c>
      <c r="N324" s="316">
        <f t="shared" si="87"/>
        <v>30.829788927078067</v>
      </c>
      <c r="O324" s="13">
        <f t="shared" si="88"/>
        <v>2.0999999999999943</v>
      </c>
      <c r="P324" s="13">
        <f t="shared" si="89"/>
        <v>3232.6999999999971</v>
      </c>
      <c r="Q324" s="4"/>
      <c r="Z324" s="153">
        <f t="shared" si="90"/>
        <v>43707</v>
      </c>
    </row>
    <row r="325" spans="1:26" ht="25.5" thickBot="1" x14ac:dyDescent="0.3">
      <c r="A325" s="433" t="s">
        <v>229</v>
      </c>
      <c r="B325" s="12">
        <f t="shared" si="82"/>
        <v>31</v>
      </c>
      <c r="C325" s="27">
        <f>IF(ISNUMBER(H325), H325-ORC!O317,"")</f>
        <v>19</v>
      </c>
      <c r="D325" s="14">
        <v>35.799999999999997</v>
      </c>
      <c r="E325" s="16">
        <v>471</v>
      </c>
      <c r="F325" s="336"/>
      <c r="G325" s="14">
        <v>15</v>
      </c>
      <c r="H325" s="16">
        <v>188</v>
      </c>
      <c r="I325" s="16"/>
      <c r="J325" s="16">
        <f t="shared" si="83"/>
        <v>120295</v>
      </c>
      <c r="K325" s="16">
        <f t="shared" si="84"/>
        <v>659</v>
      </c>
      <c r="L325" s="12">
        <f t="shared" si="85"/>
        <v>390240</v>
      </c>
      <c r="M325" s="13">
        <f t="shared" si="86"/>
        <v>28.528072837632777</v>
      </c>
      <c r="N325" s="316">
        <f t="shared" si="87"/>
        <v>30.825902009020091</v>
      </c>
      <c r="O325" s="13">
        <f t="shared" si="88"/>
        <v>-9.6999999999999886</v>
      </c>
      <c r="P325" s="13">
        <f t="shared" si="89"/>
        <v>3223</v>
      </c>
      <c r="Q325" s="4"/>
      <c r="Z325" s="153">
        <f t="shared" si="90"/>
        <v>43708</v>
      </c>
    </row>
    <row r="326" spans="1:26" ht="18.75" thickTop="1" x14ac:dyDescent="0.25">
      <c r="B326" s="18" t="s">
        <v>36</v>
      </c>
      <c r="C326" s="19">
        <f t="shared" ref="C326:I326" si="91">MAX(C295:C325)</f>
        <v>140.17200000000003</v>
      </c>
      <c r="D326" s="20">
        <f t="shared" si="91"/>
        <v>53.6</v>
      </c>
      <c r="E326" s="19">
        <f t="shared" si="91"/>
        <v>870</v>
      </c>
      <c r="F326" s="418">
        <f t="shared" si="91"/>
        <v>875</v>
      </c>
      <c r="G326" s="20">
        <f t="shared" si="91"/>
        <v>32.6</v>
      </c>
      <c r="H326" s="19">
        <f t="shared" si="91"/>
        <v>434</v>
      </c>
      <c r="I326" s="19">
        <f t="shared" si="91"/>
        <v>0</v>
      </c>
      <c r="J326" s="19"/>
      <c r="K326" s="19">
        <f>MAX(K295:K325)</f>
        <v>1304</v>
      </c>
      <c r="L326" s="18"/>
      <c r="M326" s="21">
        <f>MAX(M295:M325)</f>
        <v>33.282208588957054</v>
      </c>
      <c r="N326" s="393"/>
      <c r="O326" s="21">
        <f>MAX(O295:O325)</f>
        <v>42.800000000000011</v>
      </c>
      <c r="P326" s="18"/>
      <c r="Q326" s="4"/>
    </row>
    <row r="327" spans="1:26" x14ac:dyDescent="0.25">
      <c r="B327" s="12" t="s">
        <v>37</v>
      </c>
      <c r="C327" s="16">
        <f t="shared" ref="C327:I327" si="92">MIN(C295:C325)</f>
        <v>19</v>
      </c>
      <c r="D327" s="14">
        <f t="shared" si="92"/>
        <v>35</v>
      </c>
      <c r="E327" s="16">
        <f t="shared" si="92"/>
        <v>410</v>
      </c>
      <c r="F327" s="337">
        <f t="shared" si="92"/>
        <v>446</v>
      </c>
      <c r="G327" s="14">
        <f t="shared" si="92"/>
        <v>14.1</v>
      </c>
      <c r="H327" s="16">
        <f t="shared" si="92"/>
        <v>178</v>
      </c>
      <c r="I327" s="16">
        <f t="shared" si="92"/>
        <v>0</v>
      </c>
      <c r="J327" s="16"/>
      <c r="K327" s="16">
        <f>MIN(K295:K325)</f>
        <v>588</v>
      </c>
      <c r="L327" s="12"/>
      <c r="M327" s="13">
        <f>MIN(M295:M325)</f>
        <v>28.528072837632777</v>
      </c>
      <c r="N327" s="313"/>
      <c r="O327" s="13">
        <f>MIN(O295:O325)</f>
        <v>-9.6999999999999886</v>
      </c>
      <c r="P327" s="12"/>
      <c r="Q327" s="4"/>
    </row>
    <row r="328" spans="1:26" x14ac:dyDescent="0.25">
      <c r="B328" s="12" t="s">
        <v>35</v>
      </c>
      <c r="C328" s="16">
        <f t="shared" ref="C328:I328" si="93">AVERAGE(C295:C325)</f>
        <v>66.883709677419361</v>
      </c>
      <c r="D328" s="14">
        <f t="shared" si="93"/>
        <v>43.025806451612894</v>
      </c>
      <c r="E328" s="16">
        <f t="shared" si="93"/>
        <v>603.35483870967744</v>
      </c>
      <c r="F328" s="337">
        <f t="shared" si="93"/>
        <v>602.70000000000005</v>
      </c>
      <c r="G328" s="14">
        <f t="shared" si="93"/>
        <v>22.164516129032254</v>
      </c>
      <c r="H328" s="16">
        <f t="shared" si="93"/>
        <v>278.35483870967744</v>
      </c>
      <c r="I328" s="16" t="e">
        <f t="shared" si="93"/>
        <v>#DIV/0!</v>
      </c>
      <c r="J328" s="16"/>
      <c r="K328" s="16">
        <f>AVERAGE(K295:K325)</f>
        <v>881.70967741935488</v>
      </c>
      <c r="L328" s="12"/>
      <c r="M328" s="13">
        <f>AVERAGE(M295:M325)</f>
        <v>31.363939779200773</v>
      </c>
      <c r="N328" s="313"/>
      <c r="O328" s="13">
        <f>AVERAGE(O295:O325)</f>
        <v>13.841935483870982</v>
      </c>
      <c r="P328" s="12"/>
      <c r="Q328" s="4"/>
    </row>
    <row r="329" spans="1:26" x14ac:dyDescent="0.25">
      <c r="B329" s="15" t="s">
        <v>38</v>
      </c>
      <c r="C329" s="6"/>
      <c r="D329" s="6"/>
      <c r="E329" s="53"/>
      <c r="F329" s="419"/>
      <c r="G329" s="6"/>
      <c r="H329" s="53"/>
      <c r="I329" s="6"/>
      <c r="J329" s="6"/>
      <c r="K329" s="6"/>
      <c r="L329" s="6"/>
      <c r="M329" s="6"/>
      <c r="N329" s="394"/>
      <c r="O329" s="6"/>
      <c r="P329" s="6"/>
    </row>
    <row r="330" spans="1:26" x14ac:dyDescent="0.25">
      <c r="B330" s="5" t="s">
        <v>39</v>
      </c>
    </row>
    <row r="332" spans="1:26" x14ac:dyDescent="0.25">
      <c r="B332" s="1" t="s">
        <v>0</v>
      </c>
      <c r="C332" s="1"/>
      <c r="D332" s="1"/>
      <c r="E332" s="154"/>
      <c r="F332" s="409"/>
      <c r="G332" s="1"/>
      <c r="H332" s="154"/>
      <c r="I332" s="1"/>
      <c r="J332" s="1"/>
      <c r="K332" s="1"/>
      <c r="L332" s="1"/>
      <c r="M332" s="1"/>
      <c r="N332" s="389"/>
      <c r="O332" s="1"/>
      <c r="P332" s="1"/>
    </row>
    <row r="333" spans="1:26" x14ac:dyDescent="0.25">
      <c r="B333" s="3"/>
    </row>
    <row r="334" spans="1:26" x14ac:dyDescent="0.25">
      <c r="B334" s="11" t="s">
        <v>30</v>
      </c>
      <c r="C334" s="11"/>
      <c r="D334" s="434" t="s">
        <v>4</v>
      </c>
      <c r="E334" s="435"/>
      <c r="F334" s="436"/>
      <c r="G334" s="434" t="s">
        <v>5</v>
      </c>
      <c r="H334" s="435"/>
      <c r="I334" s="435"/>
      <c r="J334" s="436"/>
      <c r="K334" s="434" t="s">
        <v>6</v>
      </c>
      <c r="L334" s="436"/>
      <c r="M334" s="434" t="s">
        <v>7</v>
      </c>
      <c r="N334" s="436"/>
      <c r="O334" s="434" t="s">
        <v>8</v>
      </c>
      <c r="P334" s="436"/>
      <c r="Q334" s="4"/>
    </row>
    <row r="335" spans="1:26" x14ac:dyDescent="0.25">
      <c r="B335" s="118"/>
      <c r="C335" s="118" t="s">
        <v>3</v>
      </c>
      <c r="D335" s="121"/>
      <c r="E335" s="155" t="s">
        <v>78</v>
      </c>
      <c r="F335" s="411" t="s">
        <v>77</v>
      </c>
      <c r="G335" s="119"/>
      <c r="H335" s="155" t="s">
        <v>78</v>
      </c>
      <c r="I335" s="120" t="s">
        <v>77</v>
      </c>
      <c r="J335" s="11" t="s">
        <v>16</v>
      </c>
      <c r="K335" s="11"/>
      <c r="L335" s="11" t="s">
        <v>16</v>
      </c>
      <c r="M335" s="119"/>
      <c r="N335" s="390"/>
      <c r="O335" s="119"/>
      <c r="P335" s="119"/>
      <c r="Q335" s="4"/>
    </row>
    <row r="336" spans="1:26" x14ac:dyDescent="0.25">
      <c r="B336" s="22">
        <v>2019</v>
      </c>
      <c r="C336" s="22" t="s">
        <v>17</v>
      </c>
      <c r="D336" s="22" t="s">
        <v>14</v>
      </c>
      <c r="E336" s="63" t="s">
        <v>17</v>
      </c>
      <c r="F336" s="412" t="s">
        <v>17</v>
      </c>
      <c r="G336" s="22" t="s">
        <v>14</v>
      </c>
      <c r="H336" s="63" t="s">
        <v>17</v>
      </c>
      <c r="I336" s="22" t="s">
        <v>17</v>
      </c>
      <c r="J336" s="22" t="s">
        <v>17</v>
      </c>
      <c r="K336" s="22" t="s">
        <v>17</v>
      </c>
      <c r="L336" s="22" t="s">
        <v>17</v>
      </c>
      <c r="M336" s="22" t="s">
        <v>15</v>
      </c>
      <c r="N336" s="391" t="s">
        <v>16</v>
      </c>
      <c r="O336" s="22" t="s">
        <v>15</v>
      </c>
      <c r="P336" s="22" t="s">
        <v>16</v>
      </c>
      <c r="Q336" s="4"/>
    </row>
    <row r="337" spans="1:26" x14ac:dyDescent="0.25">
      <c r="B337" s="12">
        <v>1</v>
      </c>
      <c r="C337" s="27">
        <f>IF(ISNUMBER(H337), H337-ORC!O328,"")</f>
        <v>22</v>
      </c>
      <c r="D337" s="14">
        <v>35.700000000000003</v>
      </c>
      <c r="E337" s="16">
        <v>469</v>
      </c>
      <c r="F337" s="337"/>
      <c r="G337" s="14">
        <v>15.2</v>
      </c>
      <c r="H337" s="16">
        <v>191</v>
      </c>
      <c r="I337" s="16"/>
      <c r="J337" s="16">
        <f>J325+H337</f>
        <v>120486</v>
      </c>
      <c r="K337" s="16">
        <f>E337+H337</f>
        <v>660</v>
      </c>
      <c r="L337" s="16">
        <f>L325+K337</f>
        <v>390900</v>
      </c>
      <c r="M337" s="13">
        <f>IF(AND(ISNUMBER(H337),ISNUMBER(K337)), H337/K337*100,"")</f>
        <v>28.939393939393938</v>
      </c>
      <c r="N337" s="316">
        <f>J337/L337*100</f>
        <v>30.822716807367613</v>
      </c>
      <c r="O337" s="13">
        <f>-(K337*0.3)+H337</f>
        <v>-7</v>
      </c>
      <c r="P337" s="13">
        <f>-(L337*0.3)+J337</f>
        <v>3216</v>
      </c>
      <c r="Q337" s="4"/>
      <c r="Z337" s="153">
        <v>43709</v>
      </c>
    </row>
    <row r="338" spans="1:26" x14ac:dyDescent="0.25">
      <c r="B338" s="12">
        <f t="shared" ref="B338:B366" si="94">SUM(B337+1)</f>
        <v>2</v>
      </c>
      <c r="C338" s="27">
        <f>IF(ISNUMBER(H338), H338-ORC!O329,"")</f>
        <v>26</v>
      </c>
      <c r="D338" s="14">
        <v>35.9</v>
      </c>
      <c r="E338" s="16">
        <v>473</v>
      </c>
      <c r="F338" s="337"/>
      <c r="G338" s="14">
        <v>15.1</v>
      </c>
      <c r="H338" s="16">
        <v>190</v>
      </c>
      <c r="I338" s="16"/>
      <c r="J338" s="16">
        <f t="shared" ref="J338:J366" si="95">J337+H338</f>
        <v>120676</v>
      </c>
      <c r="K338" s="16">
        <f t="shared" ref="K338:K366" si="96">E338+H338</f>
        <v>663</v>
      </c>
      <c r="L338" s="12">
        <f t="shared" ref="L338:L366" si="97">L337+K338</f>
        <v>391563</v>
      </c>
      <c r="M338" s="13">
        <f t="shared" ref="M338:M366" si="98">IF(AND(ISNUMBER(H338),ISNUMBER(K338)), H338/K338*100,"")</f>
        <v>28.657616892911008</v>
      </c>
      <c r="N338" s="316">
        <f t="shared" ref="N338:N366" si="99">J338/L338*100</f>
        <v>30.819050829623841</v>
      </c>
      <c r="O338" s="13">
        <f t="shared" ref="O338:O366" si="100">-(K338*0.3)+H338</f>
        <v>-8.9000000000000057</v>
      </c>
      <c r="P338" s="13">
        <f t="shared" ref="P338:P366" si="101">-(L338*0.3)+J338</f>
        <v>3207.1000000000058</v>
      </c>
      <c r="Q338" s="4"/>
      <c r="Z338" s="153">
        <f>Z337+1</f>
        <v>43710</v>
      </c>
    </row>
    <row r="339" spans="1:26" x14ac:dyDescent="0.25">
      <c r="B339" s="12">
        <f t="shared" si="94"/>
        <v>3</v>
      </c>
      <c r="C339" s="27">
        <f>IF(ISNUMBER(H339), H339-ORC!O330,"")</f>
        <v>24</v>
      </c>
      <c r="D339" s="14">
        <v>36</v>
      </c>
      <c r="E339" s="16">
        <v>475</v>
      </c>
      <c r="F339" s="336">
        <v>469</v>
      </c>
      <c r="G339" s="14">
        <v>15.2</v>
      </c>
      <c r="H339" s="16">
        <v>191</v>
      </c>
      <c r="I339" s="16"/>
      <c r="J339" s="16">
        <f t="shared" si="95"/>
        <v>120867</v>
      </c>
      <c r="K339" s="16">
        <f t="shared" si="96"/>
        <v>666</v>
      </c>
      <c r="L339" s="12">
        <f t="shared" si="97"/>
        <v>392229</v>
      </c>
      <c r="M339" s="13">
        <f t="shared" si="98"/>
        <v>28.678678678678676</v>
      </c>
      <c r="N339" s="316">
        <f t="shared" si="99"/>
        <v>30.815416504134063</v>
      </c>
      <c r="O339" s="13">
        <f t="shared" si="100"/>
        <v>-8.7999999999999829</v>
      </c>
      <c r="P339" s="13">
        <f t="shared" si="101"/>
        <v>3198.3000000000029</v>
      </c>
      <c r="Q339" s="4"/>
      <c r="Z339" s="153">
        <f t="shared" ref="Z339:Z366" si="102">Z338+1</f>
        <v>43711</v>
      </c>
    </row>
    <row r="340" spans="1:26" x14ac:dyDescent="0.25">
      <c r="B340" s="12">
        <f t="shared" si="94"/>
        <v>4</v>
      </c>
      <c r="C340" s="27">
        <f>IF(ISNUMBER(H340), H340-ORC!O331,"")</f>
        <v>21</v>
      </c>
      <c r="D340" s="14">
        <v>36.200000000000003</v>
      </c>
      <c r="E340" s="16">
        <v>480</v>
      </c>
      <c r="F340" s="336"/>
      <c r="G340" s="14">
        <v>14.7</v>
      </c>
      <c r="H340" s="16">
        <v>185</v>
      </c>
      <c r="I340" s="16"/>
      <c r="J340" s="16">
        <f t="shared" si="95"/>
        <v>121052</v>
      </c>
      <c r="K340" s="16">
        <f t="shared" si="96"/>
        <v>665</v>
      </c>
      <c r="L340" s="12">
        <f t="shared" si="97"/>
        <v>392894</v>
      </c>
      <c r="M340" s="13">
        <f t="shared" si="98"/>
        <v>27.819548872180448</v>
      </c>
      <c r="N340" s="316">
        <f t="shared" si="99"/>
        <v>30.810345793012871</v>
      </c>
      <c r="O340" s="13">
        <f t="shared" si="100"/>
        <v>-14.5</v>
      </c>
      <c r="P340" s="13">
        <f t="shared" si="101"/>
        <v>3183.8000000000029</v>
      </c>
      <c r="Q340" s="4"/>
      <c r="Z340" s="153">
        <f t="shared" si="102"/>
        <v>43712</v>
      </c>
    </row>
    <row r="341" spans="1:26" x14ac:dyDescent="0.25">
      <c r="B341" s="12">
        <f t="shared" si="94"/>
        <v>5</v>
      </c>
      <c r="C341" s="27">
        <f>IF(ISNUMBER(H341), H341-ORC!O332,"")</f>
        <v>21</v>
      </c>
      <c r="D341" s="14">
        <v>35.9</v>
      </c>
      <c r="E341" s="16">
        <v>473</v>
      </c>
      <c r="F341" s="336">
        <v>461</v>
      </c>
      <c r="G341" s="14">
        <v>15.1</v>
      </c>
      <c r="H341" s="16">
        <v>190</v>
      </c>
      <c r="I341" s="16"/>
      <c r="J341" s="16">
        <f t="shared" si="95"/>
        <v>121242</v>
      </c>
      <c r="K341" s="16">
        <f t="shared" si="96"/>
        <v>663</v>
      </c>
      <c r="L341" s="12">
        <f t="shared" si="97"/>
        <v>393557</v>
      </c>
      <c r="M341" s="13">
        <f t="shared" si="98"/>
        <v>28.657616892911008</v>
      </c>
      <c r="N341" s="316">
        <f t="shared" si="99"/>
        <v>30.806719229997181</v>
      </c>
      <c r="O341" s="13">
        <f t="shared" si="100"/>
        <v>-8.9000000000000057</v>
      </c>
      <c r="P341" s="13">
        <f t="shared" si="101"/>
        <v>3174.9000000000087</v>
      </c>
      <c r="Q341" s="4"/>
      <c r="Z341" s="153">
        <f t="shared" si="102"/>
        <v>43713</v>
      </c>
    </row>
    <row r="342" spans="1:26" x14ac:dyDescent="0.25">
      <c r="B342" s="12">
        <f t="shared" si="94"/>
        <v>6</v>
      </c>
      <c r="C342" s="27">
        <f>IF(ISNUMBER(H342), H342-ORC!O333,"")</f>
        <v>23</v>
      </c>
      <c r="D342" s="14">
        <v>35.799999999999997</v>
      </c>
      <c r="E342" s="16">
        <v>471</v>
      </c>
      <c r="F342" s="336"/>
      <c r="G342" s="14">
        <v>14.9</v>
      </c>
      <c r="H342" s="16">
        <v>187</v>
      </c>
      <c r="I342" s="16"/>
      <c r="J342" s="16">
        <f t="shared" si="95"/>
        <v>121429</v>
      </c>
      <c r="K342" s="16">
        <f t="shared" si="96"/>
        <v>658</v>
      </c>
      <c r="L342" s="12">
        <f t="shared" si="97"/>
        <v>394215</v>
      </c>
      <c r="M342" s="13">
        <f t="shared" si="98"/>
        <v>28.419452887537993</v>
      </c>
      <c r="N342" s="316">
        <f t="shared" si="99"/>
        <v>30.802734548406324</v>
      </c>
      <c r="O342" s="13">
        <f t="shared" si="100"/>
        <v>-10.400000000000006</v>
      </c>
      <c r="P342" s="13">
        <f t="shared" si="101"/>
        <v>3164.5</v>
      </c>
      <c r="Q342" s="4"/>
      <c r="Z342" s="153">
        <f t="shared" si="102"/>
        <v>43714</v>
      </c>
    </row>
    <row r="343" spans="1:26" x14ac:dyDescent="0.25">
      <c r="B343" s="12">
        <f t="shared" si="94"/>
        <v>7</v>
      </c>
      <c r="C343" s="27">
        <f>IF(ISNUMBER(H343), H343-ORC!O334,"")</f>
        <v>27</v>
      </c>
      <c r="D343" s="14">
        <v>35.700000000000003</v>
      </c>
      <c r="E343" s="16">
        <v>469</v>
      </c>
      <c r="F343" s="336"/>
      <c r="G343" s="14">
        <v>14.5</v>
      </c>
      <c r="H343" s="16">
        <v>183</v>
      </c>
      <c r="I343" s="16"/>
      <c r="J343" s="16">
        <f t="shared" si="95"/>
        <v>121612</v>
      </c>
      <c r="K343" s="16">
        <f t="shared" si="96"/>
        <v>652</v>
      </c>
      <c r="L343" s="12">
        <f t="shared" si="97"/>
        <v>394867</v>
      </c>
      <c r="M343" s="13">
        <f t="shared" si="98"/>
        <v>28.067484662576685</v>
      </c>
      <c r="N343" s="316">
        <f t="shared" si="99"/>
        <v>30.798218134207211</v>
      </c>
      <c r="O343" s="13">
        <f t="shared" si="100"/>
        <v>-12.599999999999994</v>
      </c>
      <c r="P343" s="13">
        <f t="shared" si="101"/>
        <v>3151.9000000000087</v>
      </c>
      <c r="Q343" s="4"/>
      <c r="Z343" s="153">
        <f t="shared" si="102"/>
        <v>43715</v>
      </c>
    </row>
    <row r="344" spans="1:26" x14ac:dyDescent="0.25">
      <c r="B344" s="12">
        <f t="shared" si="94"/>
        <v>8</v>
      </c>
      <c r="C344" s="27">
        <f>IF(ISNUMBER(H344), H344-ORC!O335,"")</f>
        <v>19</v>
      </c>
      <c r="D344" s="14">
        <v>35.5</v>
      </c>
      <c r="E344" s="16">
        <v>465</v>
      </c>
      <c r="F344" s="336"/>
      <c r="G344" s="14">
        <v>13</v>
      </c>
      <c r="H344" s="16">
        <v>165</v>
      </c>
      <c r="I344" s="16"/>
      <c r="J344" s="16">
        <f t="shared" si="95"/>
        <v>121777</v>
      </c>
      <c r="K344" s="16">
        <f t="shared" si="96"/>
        <v>630</v>
      </c>
      <c r="L344" s="12">
        <f t="shared" si="97"/>
        <v>395497</v>
      </c>
      <c r="M344" s="13">
        <f t="shared" si="98"/>
        <v>26.190476190476193</v>
      </c>
      <c r="N344" s="316">
        <f t="shared" si="99"/>
        <v>30.790878312604143</v>
      </c>
      <c r="O344" s="13">
        <f t="shared" si="100"/>
        <v>-24</v>
      </c>
      <c r="P344" s="13">
        <f t="shared" si="101"/>
        <v>3127.9000000000087</v>
      </c>
      <c r="Q344" s="4"/>
      <c r="Z344" s="153">
        <f t="shared" si="102"/>
        <v>43716</v>
      </c>
    </row>
    <row r="345" spans="1:26" x14ac:dyDescent="0.25">
      <c r="B345" s="12">
        <f t="shared" si="94"/>
        <v>9</v>
      </c>
      <c r="C345" s="27">
        <f>IF(ISNUMBER(H345), H345-ORC!O336,"")</f>
        <v>14</v>
      </c>
      <c r="D345" s="14">
        <v>35.1</v>
      </c>
      <c r="E345" s="16">
        <v>457</v>
      </c>
      <c r="F345" s="336">
        <v>445</v>
      </c>
      <c r="G345" s="14">
        <v>13.3</v>
      </c>
      <c r="H345" s="16">
        <v>169</v>
      </c>
      <c r="I345" s="16"/>
      <c r="J345" s="16">
        <f t="shared" si="95"/>
        <v>121946</v>
      </c>
      <c r="K345" s="16">
        <f t="shared" si="96"/>
        <v>626</v>
      </c>
      <c r="L345" s="12">
        <f t="shared" si="97"/>
        <v>396123</v>
      </c>
      <c r="M345" s="13">
        <f t="shared" si="98"/>
        <v>26.996805111821086</v>
      </c>
      <c r="N345" s="316">
        <f t="shared" si="99"/>
        <v>30.78488247337317</v>
      </c>
      <c r="O345" s="13">
        <f t="shared" si="100"/>
        <v>-18.799999999999983</v>
      </c>
      <c r="P345" s="13">
        <f t="shared" si="101"/>
        <v>3109.1000000000058</v>
      </c>
      <c r="Q345" s="4"/>
      <c r="Z345" s="153">
        <f t="shared" si="102"/>
        <v>43717</v>
      </c>
    </row>
    <row r="346" spans="1:26" x14ac:dyDescent="0.25">
      <c r="B346" s="12">
        <f t="shared" si="94"/>
        <v>10</v>
      </c>
      <c r="C346" s="27">
        <f>IF(ISNUMBER(H346), H346-ORC!O337,"")</f>
        <v>16</v>
      </c>
      <c r="D346" s="14">
        <v>34.6</v>
      </c>
      <c r="E346" s="16">
        <v>445</v>
      </c>
      <c r="F346" s="336"/>
      <c r="G346" s="14">
        <v>14.2</v>
      </c>
      <c r="H346" s="16">
        <v>179</v>
      </c>
      <c r="I346" s="16"/>
      <c r="J346" s="16">
        <f t="shared" si="95"/>
        <v>122125</v>
      </c>
      <c r="K346" s="16">
        <f t="shared" si="96"/>
        <v>624</v>
      </c>
      <c r="L346" s="12">
        <f t="shared" si="97"/>
        <v>396747</v>
      </c>
      <c r="M346" s="13">
        <f t="shared" si="98"/>
        <v>28.685897435897434</v>
      </c>
      <c r="N346" s="316">
        <f t="shared" si="99"/>
        <v>30.781581209183685</v>
      </c>
      <c r="O346" s="13">
        <f t="shared" si="100"/>
        <v>-8.1999999999999886</v>
      </c>
      <c r="P346" s="13">
        <f t="shared" si="101"/>
        <v>3100.9000000000087</v>
      </c>
      <c r="Q346" s="4"/>
      <c r="Z346" s="153">
        <f t="shared" si="102"/>
        <v>43718</v>
      </c>
    </row>
    <row r="347" spans="1:26" x14ac:dyDescent="0.25">
      <c r="B347" s="12">
        <f t="shared" si="94"/>
        <v>11</v>
      </c>
      <c r="C347" s="27">
        <f>IF(ISNUMBER(H347), H347-ORC!O338,"")</f>
        <v>18</v>
      </c>
      <c r="D347" s="14">
        <v>34.4</v>
      </c>
      <c r="E347" s="16">
        <v>441</v>
      </c>
      <c r="F347" s="336"/>
      <c r="G347" s="14">
        <v>13.2</v>
      </c>
      <c r="H347" s="16">
        <v>167</v>
      </c>
      <c r="I347" s="16"/>
      <c r="J347" s="16">
        <f t="shared" si="95"/>
        <v>122292</v>
      </c>
      <c r="K347" s="16">
        <f t="shared" si="96"/>
        <v>608</v>
      </c>
      <c r="L347" s="12">
        <f t="shared" si="97"/>
        <v>397355</v>
      </c>
      <c r="M347" s="13">
        <f t="shared" si="98"/>
        <v>27.467105263157894</v>
      </c>
      <c r="N347" s="316">
        <f t="shared" si="99"/>
        <v>30.776509670194159</v>
      </c>
      <c r="O347" s="13">
        <f t="shared" si="100"/>
        <v>-15.400000000000006</v>
      </c>
      <c r="P347" s="13">
        <f t="shared" si="101"/>
        <v>3085.5</v>
      </c>
      <c r="Q347" s="4"/>
      <c r="Z347" s="153">
        <f t="shared" si="102"/>
        <v>43719</v>
      </c>
    </row>
    <row r="348" spans="1:26" x14ac:dyDescent="0.25">
      <c r="B348" s="12">
        <f t="shared" si="94"/>
        <v>12</v>
      </c>
      <c r="C348" s="27">
        <f>IF(ISNUMBER(H348), H348-ORC!O339,"")</f>
        <v>22</v>
      </c>
      <c r="D348" s="14">
        <v>33.700000000000003</v>
      </c>
      <c r="E348" s="16">
        <v>427</v>
      </c>
      <c r="F348" s="336">
        <v>416</v>
      </c>
      <c r="G348" s="14">
        <v>13</v>
      </c>
      <c r="H348" s="16">
        <v>165</v>
      </c>
      <c r="I348" s="16"/>
      <c r="J348" s="16">
        <f t="shared" si="95"/>
        <v>122457</v>
      </c>
      <c r="K348" s="16">
        <f t="shared" si="96"/>
        <v>592</v>
      </c>
      <c r="L348" s="12">
        <f t="shared" si="97"/>
        <v>397947</v>
      </c>
      <c r="M348" s="13">
        <f t="shared" si="98"/>
        <v>27.871621621621621</v>
      </c>
      <c r="N348" s="316">
        <f t="shared" si="99"/>
        <v>30.772188256225075</v>
      </c>
      <c r="O348" s="13">
        <f t="shared" si="100"/>
        <v>-12.599999999999994</v>
      </c>
      <c r="P348" s="13">
        <f t="shared" si="101"/>
        <v>3072.9000000000087</v>
      </c>
      <c r="Q348" s="4"/>
      <c r="Z348" s="153">
        <f t="shared" si="102"/>
        <v>43720</v>
      </c>
    </row>
    <row r="349" spans="1:26" x14ac:dyDescent="0.25">
      <c r="B349" s="12">
        <f t="shared" si="94"/>
        <v>13</v>
      </c>
      <c r="C349" s="27">
        <f>IF(ISNUMBER(H349), H349-ORC!O340,"")</f>
        <v>21</v>
      </c>
      <c r="D349" s="14">
        <v>33.299999999999997</v>
      </c>
      <c r="E349" s="16">
        <v>420</v>
      </c>
      <c r="F349" s="337"/>
      <c r="G349" s="14">
        <v>12</v>
      </c>
      <c r="H349" s="16">
        <v>154</v>
      </c>
      <c r="I349" s="16"/>
      <c r="J349" s="16">
        <f t="shared" si="95"/>
        <v>122611</v>
      </c>
      <c r="K349" s="16">
        <f t="shared" si="96"/>
        <v>574</v>
      </c>
      <c r="L349" s="12">
        <f t="shared" si="97"/>
        <v>398521</v>
      </c>
      <c r="M349" s="13">
        <f t="shared" si="98"/>
        <v>26.829268292682929</v>
      </c>
      <c r="N349" s="316">
        <f t="shared" si="99"/>
        <v>30.766509167647378</v>
      </c>
      <c r="O349" s="13">
        <f t="shared" si="100"/>
        <v>-18.199999999999989</v>
      </c>
      <c r="P349" s="13">
        <f t="shared" si="101"/>
        <v>3054.7000000000116</v>
      </c>
      <c r="Q349" s="4"/>
      <c r="Z349" s="153">
        <f t="shared" si="102"/>
        <v>43721</v>
      </c>
    </row>
    <row r="350" spans="1:26" x14ac:dyDescent="0.25">
      <c r="B350" s="12">
        <f t="shared" si="94"/>
        <v>14</v>
      </c>
      <c r="C350" s="27">
        <f>IF(ISNUMBER(H350), H350-ORC!O341,"")</f>
        <v>16</v>
      </c>
      <c r="D350" s="14">
        <v>32.700000000000003</v>
      </c>
      <c r="E350" s="16">
        <v>407</v>
      </c>
      <c r="F350" s="336"/>
      <c r="G350" s="14">
        <v>11.5</v>
      </c>
      <c r="H350" s="16">
        <v>148</v>
      </c>
      <c r="I350" s="16"/>
      <c r="J350" s="16">
        <f t="shared" si="95"/>
        <v>122759</v>
      </c>
      <c r="K350" s="16">
        <f t="shared" si="96"/>
        <v>555</v>
      </c>
      <c r="L350" s="12">
        <f t="shared" si="97"/>
        <v>399076</v>
      </c>
      <c r="M350" s="13">
        <f t="shared" si="98"/>
        <v>26.666666666666668</v>
      </c>
      <c r="N350" s="316">
        <f t="shared" si="99"/>
        <v>30.760807465244717</v>
      </c>
      <c r="O350" s="13">
        <f t="shared" si="100"/>
        <v>-18.5</v>
      </c>
      <c r="P350" s="13">
        <f t="shared" si="101"/>
        <v>3036.2000000000116</v>
      </c>
      <c r="Q350" s="4"/>
      <c r="Z350" s="153">
        <f t="shared" si="102"/>
        <v>43722</v>
      </c>
    </row>
    <row r="351" spans="1:26" x14ac:dyDescent="0.25">
      <c r="B351" s="12">
        <f t="shared" si="94"/>
        <v>15</v>
      </c>
      <c r="C351" s="27">
        <f>IF(ISNUMBER(H351), H351-ORC!O342,"")</f>
        <v>14</v>
      </c>
      <c r="D351" s="14">
        <v>32</v>
      </c>
      <c r="E351" s="16">
        <v>392</v>
      </c>
      <c r="F351" s="337"/>
      <c r="G351" s="14">
        <v>11.3</v>
      </c>
      <c r="H351" s="16">
        <v>146</v>
      </c>
      <c r="I351" s="16"/>
      <c r="J351" s="16">
        <f t="shared" si="95"/>
        <v>122905</v>
      </c>
      <c r="K351" s="16">
        <f t="shared" si="96"/>
        <v>538</v>
      </c>
      <c r="L351" s="12">
        <f t="shared" si="97"/>
        <v>399614</v>
      </c>
      <c r="M351" s="13">
        <f t="shared" si="98"/>
        <v>27.137546468401485</v>
      </c>
      <c r="N351" s="316">
        <f t="shared" si="99"/>
        <v>30.755929471940423</v>
      </c>
      <c r="O351" s="13">
        <f t="shared" si="100"/>
        <v>-15.400000000000006</v>
      </c>
      <c r="P351" s="13">
        <f t="shared" si="101"/>
        <v>3020.8000000000029</v>
      </c>
      <c r="Q351" s="4"/>
      <c r="Z351" s="153">
        <f t="shared" si="102"/>
        <v>43723</v>
      </c>
    </row>
    <row r="352" spans="1:26" x14ac:dyDescent="0.25">
      <c r="A352" s="322"/>
      <c r="B352" s="12">
        <f t="shared" si="94"/>
        <v>16</v>
      </c>
      <c r="C352" s="27">
        <f>IF(ISNUMBER(H352), H352-ORC!O343,"")</f>
        <v>17</v>
      </c>
      <c r="D352" s="14">
        <v>31.4</v>
      </c>
      <c r="E352" s="16">
        <v>380</v>
      </c>
      <c r="F352" s="336">
        <v>370</v>
      </c>
      <c r="G352" s="14">
        <v>11.3</v>
      </c>
      <c r="H352" s="16">
        <v>146</v>
      </c>
      <c r="I352" s="16"/>
      <c r="J352" s="16">
        <f t="shared" si="95"/>
        <v>123051</v>
      </c>
      <c r="K352" s="16">
        <f t="shared" si="96"/>
        <v>526</v>
      </c>
      <c r="L352" s="12">
        <f t="shared" si="97"/>
        <v>400140</v>
      </c>
      <c r="M352" s="13">
        <f t="shared" si="98"/>
        <v>27.756653992395435</v>
      </c>
      <c r="N352" s="316">
        <f t="shared" si="99"/>
        <v>30.75198680461838</v>
      </c>
      <c r="O352" s="13">
        <f t="shared" si="100"/>
        <v>-11.799999999999983</v>
      </c>
      <c r="P352" s="13">
        <f t="shared" si="101"/>
        <v>3009</v>
      </c>
      <c r="Q352" s="4"/>
      <c r="Z352" s="153">
        <f t="shared" si="102"/>
        <v>43724</v>
      </c>
    </row>
    <row r="353" spans="1:26" x14ac:dyDescent="0.25">
      <c r="B353" s="12">
        <f t="shared" si="94"/>
        <v>17</v>
      </c>
      <c r="C353" s="27">
        <f>IF(ISNUMBER(H353), H353-ORC!O344,"")</f>
        <v>23</v>
      </c>
      <c r="D353" s="14">
        <v>30.9</v>
      </c>
      <c r="E353" s="16">
        <v>370</v>
      </c>
      <c r="F353" s="336"/>
      <c r="G353" s="14">
        <v>11</v>
      </c>
      <c r="H353" s="16">
        <v>142</v>
      </c>
      <c r="I353" s="16"/>
      <c r="J353" s="16">
        <f t="shared" si="95"/>
        <v>123193</v>
      </c>
      <c r="K353" s="16">
        <f t="shared" si="96"/>
        <v>512</v>
      </c>
      <c r="L353" s="12">
        <f t="shared" si="97"/>
        <v>400652</v>
      </c>
      <c r="M353" s="13">
        <f t="shared" si="98"/>
        <v>27.734375</v>
      </c>
      <c r="N353" s="316">
        <f t="shared" si="99"/>
        <v>30.748130547208053</v>
      </c>
      <c r="O353" s="13">
        <f t="shared" si="100"/>
        <v>-11.599999999999994</v>
      </c>
      <c r="P353" s="13">
        <f t="shared" si="101"/>
        <v>2997.4000000000087</v>
      </c>
      <c r="Q353" s="4"/>
      <c r="Z353" s="153">
        <f t="shared" si="102"/>
        <v>43725</v>
      </c>
    </row>
    <row r="354" spans="1:26" x14ac:dyDescent="0.25">
      <c r="B354" s="12">
        <f t="shared" si="94"/>
        <v>18</v>
      </c>
      <c r="C354" s="27">
        <f>IF(ISNUMBER(H354), H354-ORC!O345,"")</f>
        <v>20</v>
      </c>
      <c r="D354" s="14">
        <v>30.6</v>
      </c>
      <c r="E354" s="16">
        <v>363</v>
      </c>
      <c r="F354" s="336"/>
      <c r="G354" s="14">
        <v>10.199999999999999</v>
      </c>
      <c r="H354" s="16">
        <v>133</v>
      </c>
      <c r="I354" s="16"/>
      <c r="J354" s="16">
        <f t="shared" si="95"/>
        <v>123326</v>
      </c>
      <c r="K354" s="16">
        <f t="shared" si="96"/>
        <v>496</v>
      </c>
      <c r="L354" s="12">
        <f t="shared" si="97"/>
        <v>401148</v>
      </c>
      <c r="M354" s="13">
        <f t="shared" si="98"/>
        <v>26.814516129032256</v>
      </c>
      <c r="N354" s="316">
        <f t="shared" si="99"/>
        <v>30.743266824214505</v>
      </c>
      <c r="O354" s="13">
        <f t="shared" si="100"/>
        <v>-15.799999999999983</v>
      </c>
      <c r="P354" s="13">
        <f t="shared" si="101"/>
        <v>2981.6000000000058</v>
      </c>
      <c r="Q354" s="4"/>
      <c r="Z354" s="153">
        <f t="shared" si="102"/>
        <v>43726</v>
      </c>
    </row>
    <row r="355" spans="1:26" x14ac:dyDescent="0.25">
      <c r="B355" s="12">
        <f t="shared" si="94"/>
        <v>19</v>
      </c>
      <c r="C355" s="27">
        <f>IF(ISNUMBER(H355), H355-ORC!O346,"")</f>
        <v>19</v>
      </c>
      <c r="D355" s="14">
        <v>29.7</v>
      </c>
      <c r="E355" s="16">
        <v>345</v>
      </c>
      <c r="F355" s="336">
        <v>346</v>
      </c>
      <c r="G355" s="14">
        <v>10.6</v>
      </c>
      <c r="H355" s="16">
        <v>138</v>
      </c>
      <c r="I355" s="16"/>
      <c r="J355" s="16">
        <f t="shared" si="95"/>
        <v>123464</v>
      </c>
      <c r="K355" s="16">
        <f t="shared" si="96"/>
        <v>483</v>
      </c>
      <c r="L355" s="12">
        <f t="shared" si="97"/>
        <v>401631</v>
      </c>
      <c r="M355" s="13">
        <f t="shared" si="98"/>
        <v>28.571428571428569</v>
      </c>
      <c r="N355" s="316">
        <f t="shared" si="99"/>
        <v>30.740654979321814</v>
      </c>
      <c r="O355" s="13">
        <f t="shared" si="100"/>
        <v>-6.9000000000000057</v>
      </c>
      <c r="P355" s="13">
        <f t="shared" si="101"/>
        <v>2974.7000000000116</v>
      </c>
      <c r="Q355" s="4"/>
      <c r="Z355" s="153">
        <f t="shared" si="102"/>
        <v>43727</v>
      </c>
    </row>
    <row r="356" spans="1:26" x14ac:dyDescent="0.25">
      <c r="B356" s="12">
        <f t="shared" si="94"/>
        <v>20</v>
      </c>
      <c r="C356" s="27">
        <f>IF(ISNUMBER(H356), H356-ORC!O347,"")</f>
        <v>22</v>
      </c>
      <c r="D356" s="14">
        <v>30</v>
      </c>
      <c r="E356" s="16">
        <v>350</v>
      </c>
      <c r="F356" s="336"/>
      <c r="G356" s="14">
        <v>9.4</v>
      </c>
      <c r="H356" s="16">
        <v>124</v>
      </c>
      <c r="I356" s="16"/>
      <c r="J356" s="16">
        <f t="shared" si="95"/>
        <v>123588</v>
      </c>
      <c r="K356" s="16">
        <f t="shared" si="96"/>
        <v>474</v>
      </c>
      <c r="L356" s="12">
        <f t="shared" si="97"/>
        <v>402105</v>
      </c>
      <c r="M356" s="13">
        <f t="shared" si="98"/>
        <v>26.160337552742618</v>
      </c>
      <c r="N356" s="316">
        <f t="shared" si="99"/>
        <v>30.735255716790387</v>
      </c>
      <c r="O356" s="13">
        <f t="shared" si="100"/>
        <v>-18.199999999999989</v>
      </c>
      <c r="P356" s="13">
        <f t="shared" si="101"/>
        <v>2956.5</v>
      </c>
      <c r="Q356" s="4"/>
      <c r="Z356" s="153">
        <f t="shared" si="102"/>
        <v>43728</v>
      </c>
    </row>
    <row r="357" spans="1:26" x14ac:dyDescent="0.25">
      <c r="B357" s="12">
        <f t="shared" si="94"/>
        <v>21</v>
      </c>
      <c r="C357" s="27">
        <f>IF(ISNUMBER(H357), H357-ORC!O348,"")</f>
        <v>21</v>
      </c>
      <c r="D357" s="14">
        <v>29.6</v>
      </c>
      <c r="E357" s="16">
        <v>342</v>
      </c>
      <c r="F357" s="424"/>
      <c r="G357" s="14">
        <v>9.9</v>
      </c>
      <c r="H357" s="16">
        <v>130</v>
      </c>
      <c r="I357" s="16"/>
      <c r="J357" s="16">
        <f t="shared" si="95"/>
        <v>123718</v>
      </c>
      <c r="K357" s="16">
        <f t="shared" si="96"/>
        <v>472</v>
      </c>
      <c r="L357" s="12">
        <f t="shared" si="97"/>
        <v>402577</v>
      </c>
      <c r="M357" s="13">
        <f t="shared" si="98"/>
        <v>27.542372881355931</v>
      </c>
      <c r="N357" s="316">
        <f t="shared" si="99"/>
        <v>30.731512232442487</v>
      </c>
      <c r="O357" s="13">
        <f t="shared" si="100"/>
        <v>-11.599999999999994</v>
      </c>
      <c r="P357" s="13">
        <f t="shared" si="101"/>
        <v>2944.9000000000087</v>
      </c>
      <c r="Q357" s="4"/>
      <c r="Z357" s="153">
        <f t="shared" si="102"/>
        <v>43729</v>
      </c>
    </row>
    <row r="358" spans="1:26" x14ac:dyDescent="0.25">
      <c r="B358" s="12">
        <f t="shared" si="94"/>
        <v>22</v>
      </c>
      <c r="C358" s="27">
        <f>IF(ISNUMBER(H358), H358-ORC!O349,"")</f>
        <v>21</v>
      </c>
      <c r="D358" s="14">
        <v>29.6</v>
      </c>
      <c r="E358" s="16">
        <v>342</v>
      </c>
      <c r="F358" s="337"/>
      <c r="G358" s="14">
        <v>9.5</v>
      </c>
      <c r="H358" s="16">
        <v>125</v>
      </c>
      <c r="I358" s="16"/>
      <c r="J358" s="16">
        <f t="shared" si="95"/>
        <v>123843</v>
      </c>
      <c r="K358" s="16">
        <f t="shared" si="96"/>
        <v>467</v>
      </c>
      <c r="L358" s="12">
        <f t="shared" si="97"/>
        <v>403044</v>
      </c>
      <c r="M358" s="13">
        <f t="shared" si="98"/>
        <v>26.76659528907923</v>
      </c>
      <c r="N358" s="316">
        <f t="shared" si="99"/>
        <v>30.726918152856758</v>
      </c>
      <c r="O358" s="13">
        <f t="shared" si="100"/>
        <v>-15.099999999999994</v>
      </c>
      <c r="P358" s="13">
        <f t="shared" si="101"/>
        <v>2929.8000000000029</v>
      </c>
      <c r="Q358" s="4"/>
      <c r="Z358" s="153">
        <f t="shared" si="102"/>
        <v>43730</v>
      </c>
    </row>
    <row r="359" spans="1:26" x14ac:dyDescent="0.25">
      <c r="B359" s="12">
        <f t="shared" si="94"/>
        <v>23</v>
      </c>
      <c r="C359" s="27">
        <f>IF(ISNUMBER(H359), H359-ORC!O350,"")</f>
        <v>18</v>
      </c>
      <c r="D359" s="14">
        <v>29.5</v>
      </c>
      <c r="E359" s="16">
        <v>341</v>
      </c>
      <c r="F359" s="336">
        <v>347</v>
      </c>
      <c r="G359" s="14">
        <v>9.6</v>
      </c>
      <c r="H359" s="16">
        <v>126</v>
      </c>
      <c r="I359" s="16"/>
      <c r="J359" s="16">
        <f t="shared" si="95"/>
        <v>123969</v>
      </c>
      <c r="K359" s="16">
        <f t="shared" si="96"/>
        <v>467</v>
      </c>
      <c r="L359" s="12">
        <f t="shared" si="97"/>
        <v>403511</v>
      </c>
      <c r="M359" s="13">
        <f t="shared" si="98"/>
        <v>26.980728051391861</v>
      </c>
      <c r="N359" s="316">
        <f t="shared" si="99"/>
        <v>30.722582531826891</v>
      </c>
      <c r="O359" s="13">
        <f t="shared" si="100"/>
        <v>-14.099999999999994</v>
      </c>
      <c r="P359" s="13">
        <f t="shared" si="101"/>
        <v>2915.7000000000116</v>
      </c>
      <c r="Q359" s="4"/>
      <c r="Z359" s="153">
        <f t="shared" si="102"/>
        <v>43731</v>
      </c>
    </row>
    <row r="360" spans="1:26" x14ac:dyDescent="0.25">
      <c r="B360" s="12">
        <f t="shared" si="94"/>
        <v>24</v>
      </c>
      <c r="C360" s="27">
        <f>IF(ISNUMBER(H360), H360-ORC!O351,"")</f>
        <v>18</v>
      </c>
      <c r="D360" s="14">
        <v>29.8</v>
      </c>
      <c r="E360" s="16">
        <v>347</v>
      </c>
      <c r="F360" s="336"/>
      <c r="G360" s="14">
        <v>9.5</v>
      </c>
      <c r="H360" s="16">
        <v>125</v>
      </c>
      <c r="I360" s="16"/>
      <c r="J360" s="16">
        <f t="shared" si="95"/>
        <v>124094</v>
      </c>
      <c r="K360" s="16">
        <f t="shared" si="96"/>
        <v>472</v>
      </c>
      <c r="L360" s="12">
        <f t="shared" si="97"/>
        <v>403983</v>
      </c>
      <c r="M360" s="13">
        <f t="shared" si="98"/>
        <v>26.48305084745763</v>
      </c>
      <c r="N360" s="316">
        <f t="shared" si="99"/>
        <v>30.717629207169612</v>
      </c>
      <c r="O360" s="13">
        <f t="shared" si="100"/>
        <v>-16.599999999999994</v>
      </c>
      <c r="P360" s="13">
        <f t="shared" si="101"/>
        <v>2899.1000000000058</v>
      </c>
      <c r="Q360" s="4"/>
      <c r="Z360" s="153">
        <f t="shared" si="102"/>
        <v>43732</v>
      </c>
    </row>
    <row r="361" spans="1:26" x14ac:dyDescent="0.25">
      <c r="B361" s="12">
        <f t="shared" si="94"/>
        <v>25</v>
      </c>
      <c r="C361" s="27">
        <f>IF(ISNUMBER(H361), H361-ORC!O352,"")</f>
        <v>17</v>
      </c>
      <c r="D361" s="14">
        <v>30</v>
      </c>
      <c r="E361" s="16">
        <v>350</v>
      </c>
      <c r="F361" s="336"/>
      <c r="G361" s="14">
        <v>9.9</v>
      </c>
      <c r="H361" s="16">
        <v>130</v>
      </c>
      <c r="I361" s="16"/>
      <c r="J361" s="16">
        <f t="shared" si="95"/>
        <v>124224</v>
      </c>
      <c r="K361" s="16">
        <f t="shared" si="96"/>
        <v>480</v>
      </c>
      <c r="L361" s="12">
        <f t="shared" si="97"/>
        <v>404463</v>
      </c>
      <c r="M361" s="13">
        <f t="shared" si="98"/>
        <v>27.083333333333332</v>
      </c>
      <c r="N361" s="316">
        <f t="shared" si="99"/>
        <v>30.713316174779891</v>
      </c>
      <c r="O361" s="13">
        <f t="shared" si="100"/>
        <v>-14</v>
      </c>
      <c r="P361" s="13">
        <f t="shared" si="101"/>
        <v>2885.1000000000058</v>
      </c>
      <c r="Q361" s="4"/>
      <c r="Z361" s="153">
        <f t="shared" si="102"/>
        <v>43733</v>
      </c>
    </row>
    <row r="362" spans="1:26" x14ac:dyDescent="0.25">
      <c r="A362" s="322"/>
      <c r="B362" s="12">
        <f t="shared" si="94"/>
        <v>26</v>
      </c>
      <c r="C362" s="27">
        <f>IF(ISNUMBER(H362), H362-ORC!O353,"")</f>
        <v>20</v>
      </c>
      <c r="D362" s="14">
        <v>30.3</v>
      </c>
      <c r="E362" s="16">
        <v>357</v>
      </c>
      <c r="F362" s="336">
        <v>366</v>
      </c>
      <c r="G362" s="14">
        <v>9.8000000000000007</v>
      </c>
      <c r="H362" s="16">
        <v>129</v>
      </c>
      <c r="I362" s="16"/>
      <c r="J362" s="16">
        <f t="shared" si="95"/>
        <v>124353</v>
      </c>
      <c r="K362" s="16">
        <f t="shared" si="96"/>
        <v>486</v>
      </c>
      <c r="L362" s="12">
        <f t="shared" si="97"/>
        <v>404949</v>
      </c>
      <c r="M362" s="13">
        <f t="shared" si="98"/>
        <v>26.543209876543212</v>
      </c>
      <c r="N362" s="316">
        <f t="shared" si="99"/>
        <v>30.708311416993251</v>
      </c>
      <c r="O362" s="13">
        <f t="shared" si="100"/>
        <v>-16.799999999999983</v>
      </c>
      <c r="P362" s="13">
        <f t="shared" si="101"/>
        <v>2868.3000000000029</v>
      </c>
      <c r="Q362" s="4"/>
      <c r="Z362" s="153">
        <f t="shared" si="102"/>
        <v>43734</v>
      </c>
    </row>
    <row r="363" spans="1:26" x14ac:dyDescent="0.25">
      <c r="B363" s="12">
        <f t="shared" si="94"/>
        <v>27</v>
      </c>
      <c r="C363" s="27">
        <f>IF(ISNUMBER(H363), H363-ORC!O354,"")</f>
        <v>8</v>
      </c>
      <c r="D363" s="14">
        <v>30.3</v>
      </c>
      <c r="E363" s="16">
        <v>357</v>
      </c>
      <c r="F363" s="336"/>
      <c r="G363" s="14">
        <v>9.8000000000000007</v>
      </c>
      <c r="H363" s="16">
        <v>129</v>
      </c>
      <c r="I363" s="16"/>
      <c r="J363" s="16">
        <f t="shared" si="95"/>
        <v>124482</v>
      </c>
      <c r="K363" s="16">
        <f t="shared" si="96"/>
        <v>486</v>
      </c>
      <c r="L363" s="12">
        <f t="shared" si="97"/>
        <v>405435</v>
      </c>
      <c r="M363" s="13">
        <f t="shared" si="98"/>
        <v>26.543209876543212</v>
      </c>
      <c r="N363" s="316">
        <f t="shared" si="99"/>
        <v>30.703318657737981</v>
      </c>
      <c r="O363" s="13">
        <f t="shared" si="100"/>
        <v>-16.799999999999983</v>
      </c>
      <c r="P363" s="13">
        <f t="shared" si="101"/>
        <v>2851.5</v>
      </c>
      <c r="Q363" s="4"/>
      <c r="Z363" s="153">
        <f t="shared" si="102"/>
        <v>43735</v>
      </c>
    </row>
    <row r="364" spans="1:26" x14ac:dyDescent="0.25">
      <c r="B364" s="12">
        <f t="shared" si="94"/>
        <v>28</v>
      </c>
      <c r="C364" s="27">
        <f>IF(ISNUMBER(H364), H364-ORC!O355,"")</f>
        <v>11</v>
      </c>
      <c r="D364" s="14">
        <v>30.5</v>
      </c>
      <c r="E364" s="16">
        <v>361</v>
      </c>
      <c r="F364" s="336"/>
      <c r="G364" s="14">
        <v>11</v>
      </c>
      <c r="H364" s="16">
        <v>142</v>
      </c>
      <c r="I364" s="16"/>
      <c r="J364" s="16">
        <f t="shared" si="95"/>
        <v>124624</v>
      </c>
      <c r="K364" s="16">
        <f t="shared" si="96"/>
        <v>503</v>
      </c>
      <c r="L364" s="12">
        <f t="shared" si="97"/>
        <v>405938</v>
      </c>
      <c r="M364" s="13">
        <f t="shared" si="98"/>
        <v>28.230616302186878</v>
      </c>
      <c r="N364" s="316">
        <f t="shared" si="99"/>
        <v>30.700254718700887</v>
      </c>
      <c r="O364" s="13">
        <f t="shared" si="100"/>
        <v>-8.9000000000000057</v>
      </c>
      <c r="P364" s="13">
        <f t="shared" si="101"/>
        <v>2842.6000000000058</v>
      </c>
      <c r="Q364" s="4"/>
      <c r="Z364" s="153">
        <f t="shared" si="102"/>
        <v>43736</v>
      </c>
    </row>
    <row r="365" spans="1:26" x14ac:dyDescent="0.25">
      <c r="B365" s="12">
        <f t="shared" si="94"/>
        <v>29</v>
      </c>
      <c r="C365" s="27">
        <f>IF(ISNUMBER(H365), H365-ORC!O356,"")</f>
        <v>15</v>
      </c>
      <c r="D365" s="14">
        <v>30.6</v>
      </c>
      <c r="E365" s="16">
        <v>363</v>
      </c>
      <c r="F365" s="337"/>
      <c r="G365" s="14">
        <v>12.2</v>
      </c>
      <c r="H365" s="16">
        <v>156</v>
      </c>
      <c r="I365" s="16"/>
      <c r="J365" s="16">
        <f t="shared" si="95"/>
        <v>124780</v>
      </c>
      <c r="K365" s="16">
        <f t="shared" si="96"/>
        <v>519</v>
      </c>
      <c r="L365" s="12">
        <f t="shared" si="97"/>
        <v>406457</v>
      </c>
      <c r="M365" s="13">
        <f t="shared" si="98"/>
        <v>30.057803468208093</v>
      </c>
      <c r="N365" s="316">
        <f t="shared" si="99"/>
        <v>30.699434380512574</v>
      </c>
      <c r="O365" s="13">
        <f t="shared" si="100"/>
        <v>0.30000000000001137</v>
      </c>
      <c r="P365" s="13">
        <f t="shared" si="101"/>
        <v>2842.9000000000087</v>
      </c>
      <c r="Q365" s="4"/>
      <c r="Z365" s="153">
        <f t="shared" si="102"/>
        <v>43737</v>
      </c>
    </row>
    <row r="366" spans="1:26" ht="18.75" thickBot="1" x14ac:dyDescent="0.3">
      <c r="B366" s="12">
        <f t="shared" si="94"/>
        <v>30</v>
      </c>
      <c r="C366" s="27">
        <f>IF(ISNUMBER(H366), H366-ORC!O357,"")</f>
        <v>26</v>
      </c>
      <c r="D366" s="14">
        <v>31.4</v>
      </c>
      <c r="E366" s="16">
        <v>380</v>
      </c>
      <c r="F366" s="336">
        <v>380</v>
      </c>
      <c r="G366" s="14">
        <v>11.9</v>
      </c>
      <c r="H366" s="16">
        <v>152</v>
      </c>
      <c r="I366" s="16"/>
      <c r="J366" s="16">
        <f t="shared" si="95"/>
        <v>124932</v>
      </c>
      <c r="K366" s="16">
        <f t="shared" si="96"/>
        <v>532</v>
      </c>
      <c r="L366" s="12">
        <f t="shared" si="97"/>
        <v>406989</v>
      </c>
      <c r="M366" s="13">
        <f t="shared" si="98"/>
        <v>28.571428571428569</v>
      </c>
      <c r="N366" s="316">
        <f t="shared" si="99"/>
        <v>30.696652735086204</v>
      </c>
      <c r="O366" s="13">
        <f t="shared" si="100"/>
        <v>-7.5999999999999943</v>
      </c>
      <c r="P366" s="13">
        <f t="shared" si="101"/>
        <v>2835.3000000000029</v>
      </c>
      <c r="Q366" s="4"/>
      <c r="Z366" s="153">
        <f t="shared" si="102"/>
        <v>43738</v>
      </c>
    </row>
    <row r="367" spans="1:26" ht="18.75" thickTop="1" x14ac:dyDescent="0.25">
      <c r="B367" s="18" t="s">
        <v>36</v>
      </c>
      <c r="C367" s="19">
        <f t="shared" ref="C367:I367" si="103">MAX(C337:C366)</f>
        <v>27</v>
      </c>
      <c r="D367" s="20">
        <f t="shared" si="103"/>
        <v>36.200000000000003</v>
      </c>
      <c r="E367" s="19">
        <f t="shared" si="103"/>
        <v>480</v>
      </c>
      <c r="F367" s="418">
        <f t="shared" si="103"/>
        <v>469</v>
      </c>
      <c r="G367" s="20">
        <f t="shared" si="103"/>
        <v>15.2</v>
      </c>
      <c r="H367" s="19">
        <f t="shared" si="103"/>
        <v>191</v>
      </c>
      <c r="I367" s="19">
        <f t="shared" si="103"/>
        <v>0</v>
      </c>
      <c r="J367" s="20"/>
      <c r="K367" s="19">
        <f>MAX(K337:K366)</f>
        <v>666</v>
      </c>
      <c r="L367" s="20"/>
      <c r="M367" s="21">
        <f>MAX(M337:M366)</f>
        <v>30.057803468208093</v>
      </c>
      <c r="N367" s="396"/>
      <c r="O367" s="21">
        <f>MAX(O337:O366)</f>
        <v>0.30000000000001137</v>
      </c>
      <c r="P367" s="20"/>
      <c r="Q367" s="4"/>
    </row>
    <row r="368" spans="1:26" x14ac:dyDescent="0.25">
      <c r="B368" s="12" t="s">
        <v>37</v>
      </c>
      <c r="C368" s="16">
        <f t="shared" ref="C368:I368" si="104">MIN(C337:C366)</f>
        <v>8</v>
      </c>
      <c r="D368" s="14">
        <f t="shared" si="104"/>
        <v>29.5</v>
      </c>
      <c r="E368" s="16">
        <f t="shared" si="104"/>
        <v>341</v>
      </c>
      <c r="F368" s="337">
        <f t="shared" si="104"/>
        <v>346</v>
      </c>
      <c r="G368" s="14">
        <f t="shared" si="104"/>
        <v>9.4</v>
      </c>
      <c r="H368" s="16">
        <f t="shared" si="104"/>
        <v>124</v>
      </c>
      <c r="I368" s="16">
        <f t="shared" si="104"/>
        <v>0</v>
      </c>
      <c r="J368" s="14"/>
      <c r="K368" s="16">
        <f>MIN(K337:K366)</f>
        <v>467</v>
      </c>
      <c r="L368" s="14"/>
      <c r="M368" s="13">
        <f>MIN(M337:M366)</f>
        <v>26.160337552742618</v>
      </c>
      <c r="N368" s="164"/>
      <c r="O368" s="13">
        <f>MIN(O337:O366)</f>
        <v>-24</v>
      </c>
      <c r="P368" s="14"/>
      <c r="Q368" s="4"/>
    </row>
    <row r="369" spans="2:26" x14ac:dyDescent="0.25">
      <c r="B369" s="12" t="s">
        <v>35</v>
      </c>
      <c r="C369" s="16">
        <f t="shared" ref="C369:I369" si="105">AVERAGE(C337:C366)</f>
        <v>19.333333333333332</v>
      </c>
      <c r="D369" s="14">
        <f t="shared" si="105"/>
        <v>32.556666666666665</v>
      </c>
      <c r="E369" s="16">
        <f t="shared" si="105"/>
        <v>403.73333333333335</v>
      </c>
      <c r="F369" s="337">
        <f t="shared" si="105"/>
        <v>400</v>
      </c>
      <c r="G369" s="14">
        <f t="shared" si="105"/>
        <v>12.059999999999999</v>
      </c>
      <c r="H369" s="16">
        <f t="shared" si="105"/>
        <v>154.56666666666666</v>
      </c>
      <c r="I369" s="16" t="e">
        <f t="shared" si="105"/>
        <v>#DIV/0!</v>
      </c>
      <c r="J369" s="14"/>
      <c r="K369" s="16">
        <f>AVERAGE(K337:K366)</f>
        <v>558.29999999999995</v>
      </c>
      <c r="L369" s="14"/>
      <c r="M369" s="13">
        <f>AVERAGE(M337:M366)</f>
        <v>27.630827987334733</v>
      </c>
      <c r="N369" s="164"/>
      <c r="O369" s="13">
        <f>AVERAGE(O337:O366)</f>
        <v>-12.923333333333327</v>
      </c>
      <c r="P369" s="14"/>
      <c r="Q369" s="4"/>
    </row>
    <row r="370" spans="2:26" x14ac:dyDescent="0.25">
      <c r="B370" s="15" t="s">
        <v>38</v>
      </c>
      <c r="C370" s="6"/>
      <c r="D370" s="6"/>
      <c r="E370" s="53"/>
      <c r="F370" s="419"/>
      <c r="G370" s="6"/>
      <c r="H370" s="53"/>
      <c r="I370" s="6"/>
      <c r="J370" s="6"/>
      <c r="K370" s="6"/>
      <c r="L370" s="6"/>
      <c r="M370" s="6"/>
      <c r="N370" s="394"/>
      <c r="O370" s="6"/>
      <c r="P370" s="6"/>
    </row>
    <row r="371" spans="2:26" x14ac:dyDescent="0.25">
      <c r="B371" s="5" t="s">
        <v>39</v>
      </c>
    </row>
    <row r="373" spans="2:26" x14ac:dyDescent="0.25">
      <c r="B373" s="1" t="s">
        <v>0</v>
      </c>
      <c r="C373" s="1"/>
      <c r="D373" s="1"/>
      <c r="E373" s="154"/>
      <c r="F373" s="409"/>
      <c r="G373" s="1"/>
      <c r="H373" s="154"/>
      <c r="I373" s="1"/>
      <c r="J373" s="1"/>
      <c r="K373" s="1"/>
      <c r="L373" s="1"/>
      <c r="M373" s="1"/>
      <c r="N373" s="389"/>
      <c r="O373" s="1"/>
      <c r="P373" s="1"/>
    </row>
    <row r="374" spans="2:26" x14ac:dyDescent="0.25">
      <c r="B374" s="3"/>
    </row>
    <row r="375" spans="2:26" x14ac:dyDescent="0.25">
      <c r="B375" s="11" t="s">
        <v>31</v>
      </c>
      <c r="C375" s="11"/>
      <c r="D375" s="434" t="s">
        <v>4</v>
      </c>
      <c r="E375" s="435"/>
      <c r="F375" s="436"/>
      <c r="G375" s="434" t="s">
        <v>5</v>
      </c>
      <c r="H375" s="435"/>
      <c r="I375" s="435"/>
      <c r="J375" s="436"/>
      <c r="K375" s="434" t="s">
        <v>6</v>
      </c>
      <c r="L375" s="436"/>
      <c r="M375" s="434" t="s">
        <v>7</v>
      </c>
      <c r="N375" s="436"/>
      <c r="O375" s="434" t="s">
        <v>8</v>
      </c>
      <c r="P375" s="436"/>
      <c r="Q375" s="4"/>
    </row>
    <row r="376" spans="2:26" x14ac:dyDescent="0.25">
      <c r="B376" s="118"/>
      <c r="C376" s="118" t="s">
        <v>3</v>
      </c>
      <c r="D376" s="121"/>
      <c r="E376" s="155" t="s">
        <v>78</v>
      </c>
      <c r="F376" s="411" t="s">
        <v>77</v>
      </c>
      <c r="G376" s="119"/>
      <c r="H376" s="155" t="s">
        <v>78</v>
      </c>
      <c r="I376" s="120" t="s">
        <v>77</v>
      </c>
      <c r="J376" s="11" t="s">
        <v>16</v>
      </c>
      <c r="K376" s="11"/>
      <c r="L376" s="11" t="s">
        <v>16</v>
      </c>
      <c r="M376" s="119"/>
      <c r="N376" s="390"/>
      <c r="O376" s="119"/>
      <c r="P376" s="119"/>
      <c r="Q376" s="4"/>
    </row>
    <row r="377" spans="2:26" x14ac:dyDescent="0.25">
      <c r="B377" s="22">
        <v>2019</v>
      </c>
      <c r="C377" s="22" t="s">
        <v>17</v>
      </c>
      <c r="D377" s="22" t="s">
        <v>14</v>
      </c>
      <c r="E377" s="63" t="s">
        <v>17</v>
      </c>
      <c r="F377" s="412" t="s">
        <v>17</v>
      </c>
      <c r="G377" s="22" t="s">
        <v>14</v>
      </c>
      <c r="H377" s="63" t="s">
        <v>17</v>
      </c>
      <c r="I377" s="22" t="s">
        <v>17</v>
      </c>
      <c r="J377" s="22" t="s">
        <v>17</v>
      </c>
      <c r="K377" s="22" t="s">
        <v>17</v>
      </c>
      <c r="L377" s="22" t="s">
        <v>17</v>
      </c>
      <c r="M377" s="22" t="s">
        <v>15</v>
      </c>
      <c r="N377" s="391" t="s">
        <v>16</v>
      </c>
      <c r="O377" s="22" t="s">
        <v>15</v>
      </c>
      <c r="P377" s="22" t="s">
        <v>16</v>
      </c>
      <c r="Q377" s="4"/>
    </row>
    <row r="378" spans="2:26" x14ac:dyDescent="0.25">
      <c r="B378" s="12">
        <v>1</v>
      </c>
      <c r="C378" s="27">
        <f>IF(ISNUMBER(H378), H378-ORC!O368,"")</f>
        <v>28</v>
      </c>
      <c r="D378" s="14">
        <v>31.9</v>
      </c>
      <c r="E378" s="16">
        <v>390</v>
      </c>
      <c r="F378" s="336"/>
      <c r="G378" s="14">
        <v>11.3</v>
      </c>
      <c r="H378" s="16">
        <v>146</v>
      </c>
      <c r="I378" s="16"/>
      <c r="J378" s="16">
        <f>J366+H378</f>
        <v>125078</v>
      </c>
      <c r="K378" s="16">
        <f>E378+H378</f>
        <v>536</v>
      </c>
      <c r="L378" s="16">
        <f>L366+K378</f>
        <v>407525</v>
      </c>
      <c r="M378" s="13">
        <f>IF(AND(ISNUMBER(H378),ISNUMBER(K378)), H378/K378*100,"")</f>
        <v>27.238805970149254</v>
      </c>
      <c r="N378" s="316">
        <f>J378/L378*100</f>
        <v>30.692104778847924</v>
      </c>
      <c r="O378" s="13">
        <f>-(K378*0.3)+H378</f>
        <v>-14.799999999999983</v>
      </c>
      <c r="P378" s="13">
        <f>-(L378*0.3)+J378</f>
        <v>2820.5</v>
      </c>
      <c r="Q378" s="4"/>
      <c r="Z378" s="153">
        <v>43739</v>
      </c>
    </row>
    <row r="379" spans="2:26" x14ac:dyDescent="0.25">
      <c r="B379" s="12">
        <f t="shared" ref="B379:B408" si="106">SUM(B378+1)</f>
        <v>2</v>
      </c>
      <c r="C379" s="27">
        <f>IF(ISNUMBER(H379), H379-ORC!O369,"")</f>
        <v>18</v>
      </c>
      <c r="D379" s="14">
        <v>32.4</v>
      </c>
      <c r="E379" s="16">
        <v>400</v>
      </c>
      <c r="F379" s="336"/>
      <c r="G379" s="14">
        <v>10.9</v>
      </c>
      <c r="H379" s="16">
        <v>141</v>
      </c>
      <c r="I379" s="16"/>
      <c r="J379" s="16">
        <f t="shared" ref="J379:J408" si="107">J378+H379</f>
        <v>125219</v>
      </c>
      <c r="K379" s="16">
        <f t="shared" ref="K379:K408" si="108">E379+H379</f>
        <v>541</v>
      </c>
      <c r="L379" s="12">
        <f t="shared" ref="L379:L408" si="109">L378+K379</f>
        <v>408066</v>
      </c>
      <c r="M379" s="13">
        <f t="shared" ref="M379:M408" si="110">IF(AND(ISNUMBER(H379),ISNUMBER(K379)), H379/K379*100,"")</f>
        <v>26.062846580406656</v>
      </c>
      <c r="N379" s="316">
        <f t="shared" ref="N379:N408" si="111">J379/L379*100</f>
        <v>30.68596746604716</v>
      </c>
      <c r="O379" s="13">
        <f t="shared" ref="O379:O408" si="112">-(K379*0.3)+H379</f>
        <v>-21.299999999999983</v>
      </c>
      <c r="P379" s="13">
        <f t="shared" ref="P379:P408" si="113">-(L379*0.3)+J379</f>
        <v>2799.2000000000116</v>
      </c>
      <c r="Q379" s="4"/>
      <c r="Z379" s="153">
        <f>Z378+1</f>
        <v>43740</v>
      </c>
    </row>
    <row r="380" spans="2:26" x14ac:dyDescent="0.25">
      <c r="B380" s="12">
        <f t="shared" si="106"/>
        <v>3</v>
      </c>
      <c r="C380" s="27">
        <f>IF(ISNUMBER(H380), H380-ORC!O370,"")</f>
        <v>19</v>
      </c>
      <c r="D380" s="14">
        <v>32.5</v>
      </c>
      <c r="E380" s="16">
        <v>402</v>
      </c>
      <c r="F380" s="336">
        <v>407</v>
      </c>
      <c r="G380" s="14">
        <v>12.1</v>
      </c>
      <c r="H380" s="16">
        <v>155</v>
      </c>
      <c r="I380" s="16"/>
      <c r="J380" s="16">
        <f t="shared" si="107"/>
        <v>125374</v>
      </c>
      <c r="K380" s="16">
        <f t="shared" si="108"/>
        <v>557</v>
      </c>
      <c r="L380" s="12">
        <f t="shared" si="109"/>
        <v>408623</v>
      </c>
      <c r="M380" s="13">
        <f t="shared" si="110"/>
        <v>27.827648114901255</v>
      </c>
      <c r="N380" s="316">
        <f t="shared" si="111"/>
        <v>30.682071249048633</v>
      </c>
      <c r="O380" s="13">
        <f t="shared" si="112"/>
        <v>-12.099999999999994</v>
      </c>
      <c r="P380" s="13">
        <f t="shared" si="113"/>
        <v>2787.1000000000058</v>
      </c>
      <c r="Q380" s="4"/>
      <c r="Z380" s="153">
        <f t="shared" ref="Z380:Z408" si="114">Z379+1</f>
        <v>43741</v>
      </c>
    </row>
    <row r="381" spans="2:26" x14ac:dyDescent="0.25">
      <c r="B381" s="12">
        <f t="shared" si="106"/>
        <v>4</v>
      </c>
      <c r="C381" s="27">
        <f>IF(ISNUMBER(H381), H381-ORC!O371,"")</f>
        <v>23</v>
      </c>
      <c r="D381" s="14">
        <v>33.1</v>
      </c>
      <c r="E381" s="16">
        <v>414</v>
      </c>
      <c r="F381" s="336"/>
      <c r="G381" s="14">
        <v>11.8</v>
      </c>
      <c r="H381" s="16">
        <v>151</v>
      </c>
      <c r="I381" s="16"/>
      <c r="J381" s="16">
        <f t="shared" si="107"/>
        <v>125525</v>
      </c>
      <c r="K381" s="16">
        <f t="shared" si="108"/>
        <v>565</v>
      </c>
      <c r="L381" s="12">
        <f t="shared" si="109"/>
        <v>409188</v>
      </c>
      <c r="M381" s="13">
        <f t="shared" si="110"/>
        <v>26.725663716814157</v>
      </c>
      <c r="N381" s="316">
        <f t="shared" si="111"/>
        <v>30.676608307183983</v>
      </c>
      <c r="O381" s="13">
        <f t="shared" si="112"/>
        <v>-18.5</v>
      </c>
      <c r="P381" s="13">
        <f t="shared" si="113"/>
        <v>2768.6000000000058</v>
      </c>
      <c r="Q381" s="4"/>
      <c r="Z381" s="153">
        <f t="shared" si="114"/>
        <v>43742</v>
      </c>
    </row>
    <row r="382" spans="2:26" x14ac:dyDescent="0.25">
      <c r="B382" s="12">
        <f t="shared" si="106"/>
        <v>5</v>
      </c>
      <c r="C382" s="27">
        <f>IF(ISNUMBER(H382), H382-ORC!O372,"")</f>
        <v>11</v>
      </c>
      <c r="D382" s="14">
        <v>33.299999999999997</v>
      </c>
      <c r="E382" s="16">
        <v>418</v>
      </c>
      <c r="F382" s="336"/>
      <c r="G382" s="14">
        <v>11.5</v>
      </c>
      <c r="H382" s="16">
        <v>148</v>
      </c>
      <c r="I382" s="16"/>
      <c r="J382" s="16">
        <f t="shared" si="107"/>
        <v>125673</v>
      </c>
      <c r="K382" s="16">
        <f t="shared" si="108"/>
        <v>566</v>
      </c>
      <c r="L382" s="12">
        <f t="shared" si="109"/>
        <v>409754</v>
      </c>
      <c r="M382" s="13">
        <f t="shared" si="110"/>
        <v>26.148409893992934</v>
      </c>
      <c r="N382" s="316">
        <f t="shared" si="111"/>
        <v>30.67035343157114</v>
      </c>
      <c r="O382" s="13">
        <f t="shared" si="112"/>
        <v>-21.799999999999983</v>
      </c>
      <c r="P382" s="13">
        <f t="shared" si="113"/>
        <v>2746.8000000000029</v>
      </c>
      <c r="Q382" s="4"/>
      <c r="Z382" s="153">
        <f t="shared" si="114"/>
        <v>43743</v>
      </c>
    </row>
    <row r="383" spans="2:26" x14ac:dyDescent="0.25">
      <c r="B383" s="12">
        <f t="shared" si="106"/>
        <v>6</v>
      </c>
      <c r="C383" s="27">
        <f>IF(ISNUMBER(H383), H383-ORC!O373,"")</f>
        <v>13</v>
      </c>
      <c r="D383" s="14">
        <v>33.200000000000003</v>
      </c>
      <c r="E383" s="16">
        <v>416</v>
      </c>
      <c r="F383" s="337"/>
      <c r="G383" s="14">
        <v>12.8</v>
      </c>
      <c r="H383" s="16">
        <v>163</v>
      </c>
      <c r="I383" s="16"/>
      <c r="J383" s="16">
        <f t="shared" si="107"/>
        <v>125836</v>
      </c>
      <c r="K383" s="16">
        <f t="shared" si="108"/>
        <v>579</v>
      </c>
      <c r="L383" s="12">
        <f t="shared" si="109"/>
        <v>410333</v>
      </c>
      <c r="M383" s="13">
        <f t="shared" si="110"/>
        <v>28.151986183074268</v>
      </c>
      <c r="N383" s="316">
        <f t="shared" si="111"/>
        <v>30.6667998917952</v>
      </c>
      <c r="O383" s="13">
        <f t="shared" si="112"/>
        <v>-10.699999999999989</v>
      </c>
      <c r="P383" s="13">
        <f t="shared" si="113"/>
        <v>2736.1000000000058</v>
      </c>
      <c r="Q383" s="4"/>
      <c r="Z383" s="153">
        <f t="shared" si="114"/>
        <v>43744</v>
      </c>
    </row>
    <row r="384" spans="2:26" x14ac:dyDescent="0.25">
      <c r="B384" s="12">
        <f t="shared" si="106"/>
        <v>7</v>
      </c>
      <c r="C384" s="27">
        <f>IF(ISNUMBER(H384), H384-ORC!O374,"")</f>
        <v>13</v>
      </c>
      <c r="D384" s="14">
        <v>33.4</v>
      </c>
      <c r="E384" s="16">
        <v>420</v>
      </c>
      <c r="F384" s="336">
        <v>423</v>
      </c>
      <c r="G384" s="14">
        <v>12.2</v>
      </c>
      <c r="H384" s="16">
        <v>156</v>
      </c>
      <c r="I384" s="16"/>
      <c r="J384" s="16">
        <f t="shared" si="107"/>
        <v>125992</v>
      </c>
      <c r="K384" s="16">
        <f t="shared" si="108"/>
        <v>576</v>
      </c>
      <c r="L384" s="12">
        <f t="shared" si="109"/>
        <v>410909</v>
      </c>
      <c r="M384" s="13">
        <f t="shared" si="110"/>
        <v>27.083333333333332</v>
      </c>
      <c r="N384" s="316">
        <f t="shared" si="111"/>
        <v>30.661776695083336</v>
      </c>
      <c r="O384" s="13">
        <f t="shared" si="112"/>
        <v>-16.799999999999983</v>
      </c>
      <c r="P384" s="13">
        <f t="shared" si="113"/>
        <v>2719.3000000000029</v>
      </c>
      <c r="Q384" s="4"/>
      <c r="Z384" s="153">
        <f t="shared" si="114"/>
        <v>43745</v>
      </c>
    </row>
    <row r="385" spans="1:26" x14ac:dyDescent="0.25">
      <c r="B385" s="12">
        <f t="shared" si="106"/>
        <v>8</v>
      </c>
      <c r="C385" s="27">
        <f>IF(ISNUMBER(H385), H385-ORC!O375,"")</f>
        <v>10</v>
      </c>
      <c r="D385" s="14">
        <v>33.6</v>
      </c>
      <c r="E385" s="16">
        <v>424</v>
      </c>
      <c r="F385" s="336"/>
      <c r="G385" s="14">
        <v>12.4</v>
      </c>
      <c r="H385" s="16">
        <v>158</v>
      </c>
      <c r="I385" s="16"/>
      <c r="J385" s="16">
        <f t="shared" si="107"/>
        <v>126150</v>
      </c>
      <c r="K385" s="16">
        <f t="shared" si="108"/>
        <v>582</v>
      </c>
      <c r="L385" s="12">
        <f t="shared" si="109"/>
        <v>411491</v>
      </c>
      <c r="M385" s="13">
        <f t="shared" si="110"/>
        <v>27.147766323024054</v>
      </c>
      <c r="N385" s="316">
        <f t="shared" si="111"/>
        <v>30.656806588722475</v>
      </c>
      <c r="O385" s="13">
        <f t="shared" si="112"/>
        <v>-16.599999999999994</v>
      </c>
      <c r="P385" s="13">
        <f t="shared" si="113"/>
        <v>2702.7000000000116</v>
      </c>
      <c r="Q385" s="4"/>
      <c r="Z385" s="153">
        <f t="shared" si="114"/>
        <v>43746</v>
      </c>
    </row>
    <row r="386" spans="1:26" x14ac:dyDescent="0.25">
      <c r="B386" s="12">
        <f t="shared" si="106"/>
        <v>9</v>
      </c>
      <c r="C386" s="27">
        <f>IF(ISNUMBER(H386), H386-ORC!O376,"")</f>
        <v>15</v>
      </c>
      <c r="D386" s="14">
        <v>34</v>
      </c>
      <c r="E386" s="16">
        <v>432</v>
      </c>
      <c r="F386" s="336"/>
      <c r="G386" s="14">
        <v>13.3</v>
      </c>
      <c r="H386" s="16">
        <v>169</v>
      </c>
      <c r="I386" s="16"/>
      <c r="J386" s="16">
        <f t="shared" si="107"/>
        <v>126319</v>
      </c>
      <c r="K386" s="16">
        <f t="shared" si="108"/>
        <v>601</v>
      </c>
      <c r="L386" s="12">
        <f t="shared" si="109"/>
        <v>412092</v>
      </c>
      <c r="M386" s="13">
        <f t="shared" si="110"/>
        <v>28.119800332778699</v>
      </c>
      <c r="N386" s="316">
        <f t="shared" si="111"/>
        <v>30.653106587849315</v>
      </c>
      <c r="O386" s="13">
        <f t="shared" si="112"/>
        <v>-11.299999999999983</v>
      </c>
      <c r="P386" s="13">
        <f t="shared" si="113"/>
        <v>2691.4000000000087</v>
      </c>
      <c r="Q386" s="4"/>
      <c r="Z386" s="153">
        <f t="shared" si="114"/>
        <v>43747</v>
      </c>
    </row>
    <row r="387" spans="1:26" x14ac:dyDescent="0.25">
      <c r="B387" s="12">
        <f t="shared" si="106"/>
        <v>10</v>
      </c>
      <c r="C387" s="27">
        <f>IF(ISNUMBER(H387), H387-ORC!O377,"")</f>
        <v>22</v>
      </c>
      <c r="D387" s="14">
        <v>34.9</v>
      </c>
      <c r="E387" s="16">
        <v>452</v>
      </c>
      <c r="F387" s="336">
        <v>453</v>
      </c>
      <c r="G387" s="14">
        <v>13.3</v>
      </c>
      <c r="H387" s="16">
        <v>169</v>
      </c>
      <c r="I387" s="16"/>
      <c r="J387" s="16">
        <f t="shared" si="107"/>
        <v>126488</v>
      </c>
      <c r="K387" s="16">
        <f t="shared" si="108"/>
        <v>621</v>
      </c>
      <c r="L387" s="12">
        <f t="shared" si="109"/>
        <v>412713</v>
      </c>
      <c r="M387" s="13">
        <f t="shared" si="110"/>
        <v>27.214170692431562</v>
      </c>
      <c r="N387" s="316">
        <f t="shared" si="111"/>
        <v>30.64793209809238</v>
      </c>
      <c r="O387" s="13">
        <f t="shared" si="112"/>
        <v>-17.299999999999983</v>
      </c>
      <c r="P387" s="13">
        <f t="shared" si="113"/>
        <v>2674.1000000000058</v>
      </c>
      <c r="Q387" s="4"/>
      <c r="Z387" s="153">
        <f t="shared" si="114"/>
        <v>43748</v>
      </c>
    </row>
    <row r="388" spans="1:26" x14ac:dyDescent="0.25">
      <c r="B388" s="12">
        <f t="shared" si="106"/>
        <v>11</v>
      </c>
      <c r="C388" s="27">
        <f>IF(ISNUMBER(H388), H388-ORC!O378,"")</f>
        <v>18</v>
      </c>
      <c r="D388" s="14">
        <v>35.700000000000003</v>
      </c>
      <c r="E388" s="16">
        <v>469</v>
      </c>
      <c r="F388" s="336"/>
      <c r="G388" s="14">
        <v>13.4</v>
      </c>
      <c r="H388" s="16">
        <v>171</v>
      </c>
      <c r="I388" s="16"/>
      <c r="J388" s="16">
        <f t="shared" si="107"/>
        <v>126659</v>
      </c>
      <c r="K388" s="16">
        <f t="shared" si="108"/>
        <v>640</v>
      </c>
      <c r="L388" s="12">
        <f t="shared" si="109"/>
        <v>413353</v>
      </c>
      <c r="M388" s="13">
        <f t="shared" si="110"/>
        <v>26.718750000000004</v>
      </c>
      <c r="N388" s="316">
        <f t="shared" si="111"/>
        <v>30.641848492692684</v>
      </c>
      <c r="O388" s="13">
        <f t="shared" si="112"/>
        <v>-21</v>
      </c>
      <c r="P388" s="13">
        <f t="shared" si="113"/>
        <v>2653.1000000000058</v>
      </c>
      <c r="Q388" s="4"/>
      <c r="Z388" s="153">
        <f t="shared" si="114"/>
        <v>43749</v>
      </c>
    </row>
    <row r="389" spans="1:26" x14ac:dyDescent="0.25">
      <c r="B389" s="12">
        <f t="shared" si="106"/>
        <v>12</v>
      </c>
      <c r="C389" s="27">
        <f>IF(ISNUMBER(H389), H389-ORC!O379,"")</f>
        <v>10</v>
      </c>
      <c r="D389" s="14">
        <v>35.9</v>
      </c>
      <c r="E389" s="16">
        <v>474</v>
      </c>
      <c r="F389" s="336"/>
      <c r="G389" s="14">
        <v>14.6</v>
      </c>
      <c r="H389" s="16">
        <v>184</v>
      </c>
      <c r="I389" s="16"/>
      <c r="J389" s="16">
        <f t="shared" si="107"/>
        <v>126843</v>
      </c>
      <c r="K389" s="16">
        <f t="shared" si="108"/>
        <v>658</v>
      </c>
      <c r="L389" s="12">
        <f t="shared" si="109"/>
        <v>414011</v>
      </c>
      <c r="M389" s="13">
        <f t="shared" si="110"/>
        <v>27.96352583586626</v>
      </c>
      <c r="N389" s="316">
        <f t="shared" si="111"/>
        <v>30.637591754808447</v>
      </c>
      <c r="O389" s="13">
        <f t="shared" si="112"/>
        <v>-13.400000000000006</v>
      </c>
      <c r="P389" s="13">
        <f t="shared" si="113"/>
        <v>2639.7000000000116</v>
      </c>
      <c r="Q389" s="4"/>
      <c r="Z389" s="153">
        <f t="shared" si="114"/>
        <v>43750</v>
      </c>
    </row>
    <row r="390" spans="1:26" x14ac:dyDescent="0.25">
      <c r="B390" s="12">
        <f t="shared" si="106"/>
        <v>13</v>
      </c>
      <c r="C390" s="27">
        <f>IF(ISNUMBER(H390), H390-ORC!O380,"")</f>
        <v>7</v>
      </c>
      <c r="D390" s="14">
        <v>36</v>
      </c>
      <c r="E390" s="16">
        <v>477</v>
      </c>
      <c r="F390" s="336"/>
      <c r="G390" s="14">
        <v>16.100000000000001</v>
      </c>
      <c r="H390" s="16">
        <v>201</v>
      </c>
      <c r="I390" s="16"/>
      <c r="J390" s="16">
        <f t="shared" si="107"/>
        <v>127044</v>
      </c>
      <c r="K390" s="16">
        <f t="shared" si="108"/>
        <v>678</v>
      </c>
      <c r="L390" s="12">
        <f t="shared" si="109"/>
        <v>414689</v>
      </c>
      <c r="M390" s="13">
        <f t="shared" si="110"/>
        <v>29.646017699115045</v>
      </c>
      <c r="N390" s="316">
        <f t="shared" si="111"/>
        <v>30.635970570716854</v>
      </c>
      <c r="O390" s="13">
        <f t="shared" si="112"/>
        <v>-2.4000000000000057</v>
      </c>
      <c r="P390" s="13">
        <f t="shared" si="113"/>
        <v>2637.3000000000029</v>
      </c>
      <c r="Q390" s="4"/>
      <c r="Z390" s="153">
        <f t="shared" si="114"/>
        <v>43751</v>
      </c>
    </row>
    <row r="391" spans="1:26" x14ac:dyDescent="0.25">
      <c r="B391" s="12">
        <f t="shared" si="106"/>
        <v>14</v>
      </c>
      <c r="C391" s="27">
        <f>IF(ISNUMBER(H391), H391-ORC!O381,"")</f>
        <v>12</v>
      </c>
      <c r="D391" s="14">
        <v>36</v>
      </c>
      <c r="E391" s="16">
        <v>477</v>
      </c>
      <c r="F391" s="337"/>
      <c r="G391" s="14">
        <v>17.3</v>
      </c>
      <c r="H391" s="16">
        <v>214</v>
      </c>
      <c r="I391" s="16"/>
      <c r="J391" s="16">
        <f t="shared" si="107"/>
        <v>127258</v>
      </c>
      <c r="K391" s="16">
        <f t="shared" si="108"/>
        <v>691</v>
      </c>
      <c r="L391" s="12">
        <f t="shared" si="109"/>
        <v>415380</v>
      </c>
      <c r="M391" s="13">
        <f t="shared" si="110"/>
        <v>30.969609261939219</v>
      </c>
      <c r="N391" s="316">
        <f t="shared" si="111"/>
        <v>30.636525591025087</v>
      </c>
      <c r="O391" s="13">
        <f t="shared" si="112"/>
        <v>6.7000000000000171</v>
      </c>
      <c r="P391" s="13">
        <f t="shared" si="113"/>
        <v>2644</v>
      </c>
      <c r="Q391" s="4"/>
      <c r="Z391" s="153">
        <f t="shared" si="114"/>
        <v>43752</v>
      </c>
    </row>
    <row r="392" spans="1:26" x14ac:dyDescent="0.25">
      <c r="B392" s="12">
        <f t="shared" si="106"/>
        <v>15</v>
      </c>
      <c r="C392" s="27">
        <f>IF(ISNUMBER(H392), H392-ORC!O382,"")</f>
        <v>21</v>
      </c>
      <c r="D392" s="14">
        <v>36.799999999999997</v>
      </c>
      <c r="E392" s="16">
        <v>492</v>
      </c>
      <c r="F392" s="336">
        <v>478</v>
      </c>
      <c r="G392" s="14">
        <v>16.899999999999999</v>
      </c>
      <c r="H392" s="16">
        <v>210</v>
      </c>
      <c r="I392" s="16"/>
      <c r="J392" s="16">
        <f t="shared" si="107"/>
        <v>127468</v>
      </c>
      <c r="K392" s="16">
        <f t="shared" si="108"/>
        <v>702</v>
      </c>
      <c r="L392" s="12">
        <f t="shared" si="109"/>
        <v>416082</v>
      </c>
      <c r="M392" s="13">
        <f t="shared" si="110"/>
        <v>29.914529914529915</v>
      </c>
      <c r="N392" s="316">
        <f t="shared" si="111"/>
        <v>30.635307463432689</v>
      </c>
      <c r="O392" s="13">
        <f t="shared" si="112"/>
        <v>-0.59999999999999432</v>
      </c>
      <c r="P392" s="13">
        <f t="shared" si="113"/>
        <v>2643.4000000000087</v>
      </c>
      <c r="Q392" s="4"/>
      <c r="Z392" s="153">
        <f t="shared" si="114"/>
        <v>43753</v>
      </c>
    </row>
    <row r="393" spans="1:26" x14ac:dyDescent="0.25">
      <c r="A393" s="369"/>
      <c r="B393" s="12">
        <f t="shared" si="106"/>
        <v>16</v>
      </c>
      <c r="C393" s="27">
        <f>IF(ISNUMBER(H393), H393-ORC!O383,"")</f>
        <v>9</v>
      </c>
      <c r="D393" s="14">
        <v>37.4</v>
      </c>
      <c r="E393" s="16">
        <v>505</v>
      </c>
      <c r="F393" s="336"/>
      <c r="G393" s="14">
        <v>18.2</v>
      </c>
      <c r="H393" s="16">
        <v>224</v>
      </c>
      <c r="I393" s="16"/>
      <c r="J393" s="16">
        <f t="shared" si="107"/>
        <v>127692</v>
      </c>
      <c r="K393" s="16">
        <f t="shared" si="108"/>
        <v>729</v>
      </c>
      <c r="L393" s="12">
        <f t="shared" si="109"/>
        <v>416811</v>
      </c>
      <c r="M393" s="13">
        <f t="shared" si="110"/>
        <v>30.727023319615913</v>
      </c>
      <c r="N393" s="316">
        <f t="shared" si="111"/>
        <v>30.635467873928473</v>
      </c>
      <c r="O393" s="13">
        <f t="shared" si="112"/>
        <v>5.3000000000000114</v>
      </c>
      <c r="P393" s="13">
        <f t="shared" si="113"/>
        <v>2648.7000000000116</v>
      </c>
      <c r="Q393" s="4"/>
      <c r="Z393" s="153">
        <f t="shared" si="114"/>
        <v>43754</v>
      </c>
    </row>
    <row r="394" spans="1:26" x14ac:dyDescent="0.25">
      <c r="A394" s="369"/>
      <c r="B394" s="12">
        <f t="shared" si="106"/>
        <v>17</v>
      </c>
      <c r="C394" s="27">
        <f>IF(ISNUMBER(H394), H394-ORC!O384,"")</f>
        <v>20</v>
      </c>
      <c r="D394" s="14">
        <v>38.200000000000003</v>
      </c>
      <c r="E394" s="16">
        <v>524</v>
      </c>
      <c r="F394" s="336">
        <v>520</v>
      </c>
      <c r="G394" s="14">
        <v>18.600000000000001</v>
      </c>
      <c r="H394" s="16">
        <v>229</v>
      </c>
      <c r="I394" s="16"/>
      <c r="J394" s="16">
        <f t="shared" si="107"/>
        <v>127921</v>
      </c>
      <c r="K394" s="16">
        <f t="shared" si="108"/>
        <v>753</v>
      </c>
      <c r="L394" s="12">
        <f t="shared" si="109"/>
        <v>417564</v>
      </c>
      <c r="M394" s="13">
        <f t="shared" si="110"/>
        <v>30.411686586985393</v>
      </c>
      <c r="N394" s="316">
        <f t="shared" si="111"/>
        <v>30.635064325468669</v>
      </c>
      <c r="O394" s="13">
        <f t="shared" si="112"/>
        <v>3.0999999999999943</v>
      </c>
      <c r="P394" s="13">
        <f t="shared" si="113"/>
        <v>2651.8000000000029</v>
      </c>
      <c r="Q394" s="4"/>
      <c r="Z394" s="153">
        <f t="shared" si="114"/>
        <v>43755</v>
      </c>
    </row>
    <row r="395" spans="1:26" x14ac:dyDescent="0.25">
      <c r="A395" s="370"/>
      <c r="B395" s="12">
        <f t="shared" si="106"/>
        <v>18</v>
      </c>
      <c r="C395" s="27">
        <f>IF(ISNUMBER(H395), H395-ORC!O385,"")</f>
        <v>19</v>
      </c>
      <c r="D395" s="14">
        <v>38.200000000000003</v>
      </c>
      <c r="E395" s="16">
        <v>524</v>
      </c>
      <c r="F395" s="336"/>
      <c r="G395" s="14">
        <v>19.8</v>
      </c>
      <c r="H395" s="16">
        <v>242</v>
      </c>
      <c r="I395" s="16"/>
      <c r="J395" s="16">
        <f t="shared" si="107"/>
        <v>128163</v>
      </c>
      <c r="K395" s="16">
        <f t="shared" si="108"/>
        <v>766</v>
      </c>
      <c r="L395" s="12">
        <f t="shared" si="109"/>
        <v>418330</v>
      </c>
      <c r="M395" s="13">
        <f t="shared" si="110"/>
        <v>31.592689295039168</v>
      </c>
      <c r="N395" s="316">
        <f t="shared" si="111"/>
        <v>30.63681782324959</v>
      </c>
      <c r="O395" s="13">
        <f t="shared" si="112"/>
        <v>12.200000000000017</v>
      </c>
      <c r="P395" s="13">
        <f t="shared" si="113"/>
        <v>2664</v>
      </c>
      <c r="Q395" s="4"/>
      <c r="Z395" s="153">
        <f t="shared" si="114"/>
        <v>43756</v>
      </c>
    </row>
    <row r="396" spans="1:26" x14ac:dyDescent="0.25">
      <c r="A396" s="369"/>
      <c r="B396" s="12">
        <f t="shared" si="106"/>
        <v>19</v>
      </c>
      <c r="C396" s="27">
        <f>IF(ISNUMBER(H396), H396-ORC!O386,"")</f>
        <v>13</v>
      </c>
      <c r="D396" s="14">
        <v>37.9</v>
      </c>
      <c r="E396" s="16">
        <v>517</v>
      </c>
      <c r="F396" s="336"/>
      <c r="G396" s="14">
        <v>20.5</v>
      </c>
      <c r="H396" s="16">
        <v>250</v>
      </c>
      <c r="I396" s="16"/>
      <c r="J396" s="16">
        <f t="shared" si="107"/>
        <v>128413</v>
      </c>
      <c r="K396" s="16">
        <f t="shared" si="108"/>
        <v>767</v>
      </c>
      <c r="L396" s="12">
        <f t="shared" si="109"/>
        <v>419097</v>
      </c>
      <c r="M396" s="13">
        <f t="shared" si="110"/>
        <v>32.594524119947849</v>
      </c>
      <c r="N396" s="316">
        <f t="shared" si="111"/>
        <v>30.64040067096639</v>
      </c>
      <c r="O396" s="13">
        <f t="shared" si="112"/>
        <v>19.900000000000006</v>
      </c>
      <c r="P396" s="13">
        <f t="shared" si="113"/>
        <v>2683.9000000000087</v>
      </c>
      <c r="Q396" s="4"/>
      <c r="Z396" s="153">
        <f t="shared" si="114"/>
        <v>43757</v>
      </c>
    </row>
    <row r="397" spans="1:26" x14ac:dyDescent="0.25">
      <c r="A397" s="322"/>
      <c r="B397" s="12">
        <f t="shared" si="106"/>
        <v>20</v>
      </c>
      <c r="C397" s="27">
        <f>IF(ISNUMBER(H397), H397-ORC!O387,"")</f>
        <v>14</v>
      </c>
      <c r="D397" s="14">
        <v>37.700000000000003</v>
      </c>
      <c r="E397" s="16">
        <v>512</v>
      </c>
      <c r="F397" s="337"/>
      <c r="G397" s="14">
        <v>20.9</v>
      </c>
      <c r="H397" s="16">
        <v>255</v>
      </c>
      <c r="I397" s="16"/>
      <c r="J397" s="16">
        <f t="shared" si="107"/>
        <v>128668</v>
      </c>
      <c r="K397" s="16">
        <f t="shared" si="108"/>
        <v>767</v>
      </c>
      <c r="L397" s="12">
        <f t="shared" si="109"/>
        <v>419864</v>
      </c>
      <c r="M397" s="13">
        <f t="shared" si="110"/>
        <v>33.24641460234681</v>
      </c>
      <c r="N397" s="316">
        <f t="shared" si="111"/>
        <v>30.64516129032258</v>
      </c>
      <c r="O397" s="13">
        <f t="shared" si="112"/>
        <v>24.900000000000006</v>
      </c>
      <c r="P397" s="13">
        <f t="shared" si="113"/>
        <v>2708.8000000000029</v>
      </c>
      <c r="Q397" s="4"/>
      <c r="Z397" s="153">
        <f t="shared" si="114"/>
        <v>43758</v>
      </c>
    </row>
    <row r="398" spans="1:26" x14ac:dyDescent="0.25">
      <c r="A398" s="369"/>
      <c r="B398" s="12">
        <f t="shared" si="106"/>
        <v>21</v>
      </c>
      <c r="C398" s="27">
        <f>IF(ISNUMBER(H398), H398-ORC!O388,"")</f>
        <v>14</v>
      </c>
      <c r="D398" s="14">
        <v>37.6</v>
      </c>
      <c r="E398" s="16">
        <v>510</v>
      </c>
      <c r="F398" s="336">
        <v>501</v>
      </c>
      <c r="G398" s="14">
        <v>20.9</v>
      </c>
      <c r="H398" s="16">
        <v>255</v>
      </c>
      <c r="I398" s="16"/>
      <c r="J398" s="16">
        <f t="shared" si="107"/>
        <v>128923</v>
      </c>
      <c r="K398" s="16">
        <f t="shared" si="108"/>
        <v>765</v>
      </c>
      <c r="L398" s="12">
        <f t="shared" si="109"/>
        <v>420629</v>
      </c>
      <c r="M398" s="13">
        <f t="shared" si="110"/>
        <v>33.333333333333329</v>
      </c>
      <c r="N398" s="316">
        <f t="shared" si="111"/>
        <v>30.650050281839814</v>
      </c>
      <c r="O398" s="13">
        <f t="shared" si="112"/>
        <v>25.5</v>
      </c>
      <c r="P398" s="13">
        <f t="shared" si="113"/>
        <v>2734.3000000000029</v>
      </c>
      <c r="Q398" s="4"/>
      <c r="Z398" s="153">
        <f t="shared" si="114"/>
        <v>43759</v>
      </c>
    </row>
    <row r="399" spans="1:26" x14ac:dyDescent="0.25">
      <c r="A399" s="370"/>
      <c r="B399" s="12">
        <f t="shared" si="106"/>
        <v>22</v>
      </c>
      <c r="C399" s="27">
        <f>IF(ISNUMBER(H399), H399-ORC!O389,"")</f>
        <v>17</v>
      </c>
      <c r="D399" s="14">
        <v>37.6</v>
      </c>
      <c r="E399" s="16">
        <v>510</v>
      </c>
      <c r="F399" s="336"/>
      <c r="G399" s="14">
        <v>20.8</v>
      </c>
      <c r="H399" s="16">
        <v>253</v>
      </c>
      <c r="I399" s="16"/>
      <c r="J399" s="16">
        <f t="shared" si="107"/>
        <v>129176</v>
      </c>
      <c r="K399" s="16">
        <f t="shared" si="108"/>
        <v>763</v>
      </c>
      <c r="L399" s="12">
        <f t="shared" si="109"/>
        <v>421392</v>
      </c>
      <c r="M399" s="13">
        <f t="shared" si="110"/>
        <v>33.158584534731325</v>
      </c>
      <c r="N399" s="316">
        <f t="shared" si="111"/>
        <v>30.654592398526788</v>
      </c>
      <c r="O399" s="13">
        <f t="shared" si="112"/>
        <v>24.099999999999994</v>
      </c>
      <c r="P399" s="13">
        <f t="shared" si="113"/>
        <v>2758.4000000000087</v>
      </c>
      <c r="Q399" s="4"/>
      <c r="Z399" s="153">
        <f t="shared" si="114"/>
        <v>43760</v>
      </c>
    </row>
    <row r="400" spans="1:26" x14ac:dyDescent="0.25">
      <c r="A400" s="369"/>
      <c r="B400" s="12">
        <f t="shared" si="106"/>
        <v>23</v>
      </c>
      <c r="C400" s="27">
        <f>IF(ISNUMBER(H400), H400-ORC!O390,"")</f>
        <v>17</v>
      </c>
      <c r="D400" s="14">
        <v>37.299999999999997</v>
      </c>
      <c r="E400" s="16">
        <v>503</v>
      </c>
      <c r="F400" s="336"/>
      <c r="G400" s="14">
        <v>21.1</v>
      </c>
      <c r="H400" s="16">
        <v>257</v>
      </c>
      <c r="I400" s="16"/>
      <c r="J400" s="16">
        <f t="shared" si="107"/>
        <v>129433</v>
      </c>
      <c r="K400" s="16">
        <f t="shared" si="108"/>
        <v>760</v>
      </c>
      <c r="L400" s="12">
        <f t="shared" si="109"/>
        <v>422152</v>
      </c>
      <c r="M400" s="13">
        <f t="shared" si="110"/>
        <v>33.815789473684212</v>
      </c>
      <c r="N400" s="316">
        <f t="shared" si="111"/>
        <v>30.660283499782071</v>
      </c>
      <c r="O400" s="13">
        <f t="shared" si="112"/>
        <v>29</v>
      </c>
      <c r="P400" s="13">
        <f t="shared" si="113"/>
        <v>2787.4000000000087</v>
      </c>
      <c r="Q400" s="4"/>
      <c r="Z400" s="153">
        <f t="shared" si="114"/>
        <v>43761</v>
      </c>
    </row>
    <row r="401" spans="1:26" x14ac:dyDescent="0.25">
      <c r="A401" s="369"/>
      <c r="B401" s="12">
        <f t="shared" si="106"/>
        <v>24</v>
      </c>
      <c r="C401" s="27">
        <f>IF(ISNUMBER(H401), H401-ORC!O391,"")</f>
        <v>24</v>
      </c>
      <c r="D401" s="14">
        <v>37.299999999999997</v>
      </c>
      <c r="E401" s="16">
        <v>503</v>
      </c>
      <c r="F401" s="336">
        <v>498</v>
      </c>
      <c r="G401" s="14">
        <v>21</v>
      </c>
      <c r="H401" s="16">
        <v>256</v>
      </c>
      <c r="I401" s="16"/>
      <c r="J401" s="16">
        <f t="shared" si="107"/>
        <v>129689</v>
      </c>
      <c r="K401" s="16">
        <f t="shared" si="108"/>
        <v>759</v>
      </c>
      <c r="L401" s="12">
        <f t="shared" si="109"/>
        <v>422911</v>
      </c>
      <c r="M401" s="13">
        <f t="shared" si="110"/>
        <v>33.728590250329383</v>
      </c>
      <c r="N401" s="316">
        <f t="shared" si="111"/>
        <v>30.665790201720927</v>
      </c>
      <c r="O401" s="13">
        <f t="shared" si="112"/>
        <v>28.300000000000011</v>
      </c>
      <c r="P401" s="13">
        <f t="shared" si="113"/>
        <v>2815.7000000000116</v>
      </c>
      <c r="Q401" s="4"/>
      <c r="Z401" s="153">
        <f t="shared" si="114"/>
        <v>43762</v>
      </c>
    </row>
    <row r="402" spans="1:26" x14ac:dyDescent="0.25">
      <c r="A402" s="370"/>
      <c r="B402" s="12">
        <f t="shared" si="106"/>
        <v>25</v>
      </c>
      <c r="C402" s="27">
        <f>IF(ISNUMBER(H402), H402-ORC!O392,"")</f>
        <v>32</v>
      </c>
      <c r="D402" s="14">
        <v>37.4</v>
      </c>
      <c r="E402" s="16">
        <v>505</v>
      </c>
      <c r="F402" s="336"/>
      <c r="G402" s="14">
        <v>20.5</v>
      </c>
      <c r="H402" s="16">
        <v>250</v>
      </c>
      <c r="I402" s="16"/>
      <c r="J402" s="16">
        <f t="shared" si="107"/>
        <v>129939</v>
      </c>
      <c r="K402" s="16">
        <f t="shared" si="108"/>
        <v>755</v>
      </c>
      <c r="L402" s="12">
        <f t="shared" si="109"/>
        <v>423666</v>
      </c>
      <c r="M402" s="13">
        <f t="shared" si="110"/>
        <v>33.112582781456958</v>
      </c>
      <c r="N402" s="316">
        <f t="shared" si="111"/>
        <v>30.67015054311651</v>
      </c>
      <c r="O402" s="13">
        <f t="shared" si="112"/>
        <v>23.5</v>
      </c>
      <c r="P402" s="13">
        <f t="shared" si="113"/>
        <v>2839.2000000000116</v>
      </c>
      <c r="Q402" s="4"/>
      <c r="Z402" s="153">
        <f t="shared" si="114"/>
        <v>43763</v>
      </c>
    </row>
    <row r="403" spans="1:26" x14ac:dyDescent="0.25">
      <c r="A403" s="369"/>
      <c r="B403" s="12">
        <f t="shared" si="106"/>
        <v>26</v>
      </c>
      <c r="C403" s="27">
        <f>IF(ISNUMBER(H403), H403-ORC!O393,"")</f>
        <v>41</v>
      </c>
      <c r="D403" s="14">
        <v>37.700000000000003</v>
      </c>
      <c r="E403" s="16">
        <v>512</v>
      </c>
      <c r="F403" s="336"/>
      <c r="G403" s="14">
        <v>20.3</v>
      </c>
      <c r="H403" s="16">
        <v>248</v>
      </c>
      <c r="I403" s="16"/>
      <c r="J403" s="16">
        <f t="shared" si="107"/>
        <v>130187</v>
      </c>
      <c r="K403" s="16">
        <f t="shared" si="108"/>
        <v>760</v>
      </c>
      <c r="L403" s="12">
        <f t="shared" si="109"/>
        <v>424426</v>
      </c>
      <c r="M403" s="13">
        <f t="shared" si="110"/>
        <v>32.631578947368425</v>
      </c>
      <c r="N403" s="316">
        <f t="shared" si="111"/>
        <v>30.673662782204669</v>
      </c>
      <c r="O403" s="13">
        <f t="shared" si="112"/>
        <v>20</v>
      </c>
      <c r="P403" s="13">
        <f t="shared" si="113"/>
        <v>2859.2000000000116</v>
      </c>
      <c r="Q403" s="4"/>
      <c r="Z403" s="153">
        <f t="shared" si="114"/>
        <v>43764</v>
      </c>
    </row>
    <row r="404" spans="1:26" x14ac:dyDescent="0.25">
      <c r="A404" s="369"/>
      <c r="B404" s="12">
        <f t="shared" si="106"/>
        <v>27</v>
      </c>
      <c r="C404" s="27">
        <f>IF(ISNUMBER(H404), H404-ORC!O394,"")</f>
        <v>43</v>
      </c>
      <c r="D404" s="14">
        <v>38</v>
      </c>
      <c r="E404" s="16">
        <v>520</v>
      </c>
      <c r="F404" s="337"/>
      <c r="G404" s="14">
        <v>20.6</v>
      </c>
      <c r="H404" s="16">
        <v>251</v>
      </c>
      <c r="I404" s="16"/>
      <c r="J404" s="16">
        <f t="shared" si="107"/>
        <v>130438</v>
      </c>
      <c r="K404" s="16">
        <f t="shared" si="108"/>
        <v>771</v>
      </c>
      <c r="L404" s="12">
        <f t="shared" si="109"/>
        <v>425197</v>
      </c>
      <c r="M404" s="13">
        <f t="shared" si="110"/>
        <v>32.555123216601814</v>
      </c>
      <c r="N404" s="316">
        <f t="shared" si="111"/>
        <v>30.677074391399749</v>
      </c>
      <c r="O404" s="13">
        <f t="shared" si="112"/>
        <v>19.700000000000017</v>
      </c>
      <c r="P404" s="13">
        <f t="shared" si="113"/>
        <v>2878.9000000000087</v>
      </c>
      <c r="Q404" s="4"/>
      <c r="Z404" s="153">
        <f t="shared" si="114"/>
        <v>43765</v>
      </c>
    </row>
    <row r="405" spans="1:26" x14ac:dyDescent="0.25">
      <c r="A405" s="369"/>
      <c r="B405" s="12">
        <f t="shared" si="106"/>
        <v>28</v>
      </c>
      <c r="C405" s="27">
        <f>IF(ISNUMBER(H405), H405-ORC!O395,"")</f>
        <v>45</v>
      </c>
      <c r="D405" s="14">
        <v>38.299999999999997</v>
      </c>
      <c r="E405" s="16">
        <v>527</v>
      </c>
      <c r="F405" s="336">
        <v>531</v>
      </c>
      <c r="G405" s="14">
        <v>20.9</v>
      </c>
      <c r="H405" s="16">
        <v>255</v>
      </c>
      <c r="I405" s="16"/>
      <c r="J405" s="16">
        <f t="shared" si="107"/>
        <v>130693</v>
      </c>
      <c r="K405" s="16">
        <f t="shared" si="108"/>
        <v>782</v>
      </c>
      <c r="L405" s="12">
        <f t="shared" si="109"/>
        <v>425979</v>
      </c>
      <c r="M405" s="13">
        <f t="shared" si="110"/>
        <v>32.608695652173914</v>
      </c>
      <c r="N405" s="316">
        <f t="shared" si="111"/>
        <v>30.680620406170256</v>
      </c>
      <c r="O405" s="13">
        <f t="shared" si="112"/>
        <v>20.400000000000006</v>
      </c>
      <c r="P405" s="13">
        <f t="shared" si="113"/>
        <v>2899.3000000000029</v>
      </c>
      <c r="Q405" s="4"/>
      <c r="Z405" s="153">
        <f t="shared" si="114"/>
        <v>43766</v>
      </c>
    </row>
    <row r="406" spans="1:26" x14ac:dyDescent="0.25">
      <c r="A406" s="370"/>
      <c r="B406" s="12">
        <f t="shared" si="106"/>
        <v>29</v>
      </c>
      <c r="C406" s="27">
        <f>IF(ISNUMBER(H406), H406-ORC!O396,"")</f>
        <v>44</v>
      </c>
      <c r="D406" s="14">
        <v>38.700000000000003</v>
      </c>
      <c r="E406" s="16">
        <v>535</v>
      </c>
      <c r="F406" s="336"/>
      <c r="G406" s="14">
        <v>21.3</v>
      </c>
      <c r="H406" s="16">
        <v>259</v>
      </c>
      <c r="I406" s="16"/>
      <c r="J406" s="16">
        <f t="shared" si="107"/>
        <v>130952</v>
      </c>
      <c r="K406" s="16">
        <f t="shared" si="108"/>
        <v>794</v>
      </c>
      <c r="L406" s="12">
        <f t="shared" si="109"/>
        <v>426773</v>
      </c>
      <c r="M406" s="13">
        <f t="shared" si="110"/>
        <v>32.619647355163728</v>
      </c>
      <c r="N406" s="316">
        <f t="shared" si="111"/>
        <v>30.684227915074292</v>
      </c>
      <c r="O406" s="13">
        <f t="shared" si="112"/>
        <v>20.800000000000011</v>
      </c>
      <c r="P406" s="13">
        <f t="shared" si="113"/>
        <v>2920.1000000000058</v>
      </c>
      <c r="Q406" s="4"/>
      <c r="Z406" s="153">
        <f t="shared" si="114"/>
        <v>43767</v>
      </c>
    </row>
    <row r="407" spans="1:26" x14ac:dyDescent="0.25">
      <c r="A407" s="369"/>
      <c r="B407" s="12">
        <f t="shared" si="106"/>
        <v>30</v>
      </c>
      <c r="C407" s="27">
        <f>IF(ISNUMBER(H407), H407-ORC!O397,"")</f>
        <v>50</v>
      </c>
      <c r="D407" s="14">
        <v>39.5</v>
      </c>
      <c r="E407" s="16">
        <v>552</v>
      </c>
      <c r="F407" s="336"/>
      <c r="G407" s="14">
        <v>21.8</v>
      </c>
      <c r="H407" s="16">
        <v>265</v>
      </c>
      <c r="I407" s="16"/>
      <c r="J407" s="16">
        <f t="shared" si="107"/>
        <v>131217</v>
      </c>
      <c r="K407" s="16">
        <f t="shared" si="108"/>
        <v>817</v>
      </c>
      <c r="L407" s="12">
        <f t="shared" si="109"/>
        <v>427590</v>
      </c>
      <c r="M407" s="13">
        <f t="shared" si="110"/>
        <v>32.435740514075889</v>
      </c>
      <c r="N407" s="316">
        <f t="shared" si="111"/>
        <v>30.687574545709673</v>
      </c>
      <c r="O407" s="13">
        <f t="shared" si="112"/>
        <v>19.900000000000006</v>
      </c>
      <c r="P407" s="13">
        <f t="shared" si="113"/>
        <v>2940</v>
      </c>
      <c r="Q407" s="4"/>
      <c r="Z407" s="153">
        <f t="shared" si="114"/>
        <v>43768</v>
      </c>
    </row>
    <row r="408" spans="1:26" ht="18.75" thickBot="1" x14ac:dyDescent="0.3">
      <c r="A408" s="369"/>
      <c r="B408" s="12">
        <f t="shared" si="106"/>
        <v>31</v>
      </c>
      <c r="C408" s="27">
        <f>IF(ISNUMBER(H408), H408-ORC!O398,"")</f>
        <v>49</v>
      </c>
      <c r="D408" s="14">
        <v>40.6</v>
      </c>
      <c r="E408" s="16">
        <v>575</v>
      </c>
      <c r="F408" s="337"/>
      <c r="G408" s="14">
        <v>22.2</v>
      </c>
      <c r="H408" s="16">
        <v>269</v>
      </c>
      <c r="I408" s="16"/>
      <c r="J408" s="16">
        <f t="shared" si="107"/>
        <v>131486</v>
      </c>
      <c r="K408" s="16">
        <f t="shared" si="108"/>
        <v>844</v>
      </c>
      <c r="L408" s="12">
        <f t="shared" si="109"/>
        <v>428434</v>
      </c>
      <c r="M408" s="13">
        <f t="shared" si="110"/>
        <v>31.872037914691941</v>
      </c>
      <c r="N408" s="316">
        <f t="shared" si="111"/>
        <v>30.689907897132347</v>
      </c>
      <c r="O408" s="13">
        <f t="shared" si="112"/>
        <v>15.800000000000011</v>
      </c>
      <c r="P408" s="13">
        <f t="shared" si="113"/>
        <v>2955.8000000000029</v>
      </c>
      <c r="Q408" s="4"/>
      <c r="Z408" s="153">
        <f t="shared" si="114"/>
        <v>43769</v>
      </c>
    </row>
    <row r="409" spans="1:26" ht="18.75" thickTop="1" x14ac:dyDescent="0.25">
      <c r="A409" s="369"/>
      <c r="B409" s="18" t="s">
        <v>36</v>
      </c>
      <c r="C409" s="19">
        <f>MAX(C378:C408)</f>
        <v>50</v>
      </c>
      <c r="D409" s="20"/>
      <c r="E409" s="19"/>
      <c r="F409" s="418"/>
      <c r="G409" s="20"/>
      <c r="H409" s="19"/>
      <c r="I409" s="19">
        <f>MAX(I378:I408)</f>
        <v>0</v>
      </c>
      <c r="J409" s="19"/>
      <c r="K409" s="19">
        <f>MAX(K378:K408)</f>
        <v>844</v>
      </c>
      <c r="L409" s="18"/>
      <c r="M409" s="21">
        <f>MAX(M378:M408)</f>
        <v>33.815789473684212</v>
      </c>
      <c r="N409" s="393"/>
      <c r="O409" s="21">
        <f>MAX(O378:O408)</f>
        <v>29</v>
      </c>
      <c r="P409" s="18"/>
      <c r="Q409" s="4"/>
    </row>
    <row r="410" spans="1:26" x14ac:dyDescent="0.25">
      <c r="A410" s="369"/>
      <c r="B410" s="12" t="s">
        <v>37</v>
      </c>
      <c r="C410" s="16">
        <f t="shared" ref="C410:I410" si="115">MIN(C378:C408)</f>
        <v>7</v>
      </c>
      <c r="D410" s="14">
        <f t="shared" si="115"/>
        <v>31.9</v>
      </c>
      <c r="E410" s="16">
        <f t="shared" si="115"/>
        <v>390</v>
      </c>
      <c r="F410" s="337">
        <f t="shared" si="115"/>
        <v>407</v>
      </c>
      <c r="G410" s="14">
        <f t="shared" si="115"/>
        <v>10.9</v>
      </c>
      <c r="H410" s="16">
        <f t="shared" si="115"/>
        <v>141</v>
      </c>
      <c r="I410" s="16">
        <f t="shared" si="115"/>
        <v>0</v>
      </c>
      <c r="J410" s="16"/>
      <c r="K410" s="16">
        <f>MIN(K378:K408)</f>
        <v>536</v>
      </c>
      <c r="L410" s="12"/>
      <c r="M410" s="13">
        <f>MIN(M378:M408)</f>
        <v>26.062846580406656</v>
      </c>
      <c r="N410" s="313"/>
      <c r="O410" s="13">
        <f>MIN(O378:O408)</f>
        <v>-21.799999999999983</v>
      </c>
      <c r="P410" s="12"/>
      <c r="Q410" s="4"/>
    </row>
    <row r="411" spans="1:26" x14ac:dyDescent="0.25">
      <c r="A411" s="369"/>
      <c r="B411" s="12" t="s">
        <v>35</v>
      </c>
      <c r="C411" s="16">
        <f t="shared" ref="C411:I411" si="116">AVERAGE(C378:C408)</f>
        <v>22.29032258064516</v>
      </c>
      <c r="D411" s="14">
        <f t="shared" si="116"/>
        <v>36.196774193548386</v>
      </c>
      <c r="E411" s="16">
        <f t="shared" si="116"/>
        <v>480.35483870967744</v>
      </c>
      <c r="F411" s="337">
        <f t="shared" si="116"/>
        <v>476.375</v>
      </c>
      <c r="G411" s="14">
        <f t="shared" si="116"/>
        <v>17.0741935483871</v>
      </c>
      <c r="H411" s="16">
        <f t="shared" si="116"/>
        <v>211.41935483870967</v>
      </c>
      <c r="I411" s="16" t="e">
        <f t="shared" si="116"/>
        <v>#DIV/0!</v>
      </c>
      <c r="J411" s="16"/>
      <c r="K411" s="16">
        <f>AVERAGE(K378:K408)</f>
        <v>691.77419354838707</v>
      </c>
      <c r="L411" s="12"/>
      <c r="M411" s="13">
        <f>AVERAGE(M378:M408)</f>
        <v>30.237964701609759</v>
      </c>
      <c r="N411" s="313"/>
      <c r="O411" s="13">
        <f>AVERAGE(O378:O408)</f>
        <v>3.8870967741935556</v>
      </c>
      <c r="P411" s="12"/>
      <c r="Q411" s="4"/>
    </row>
    <row r="412" spans="1:26" x14ac:dyDescent="0.25">
      <c r="A412" s="369"/>
      <c r="B412" s="15" t="s">
        <v>38</v>
      </c>
      <c r="C412" s="6"/>
      <c r="D412" s="6"/>
      <c r="E412" s="53"/>
      <c r="F412" s="419"/>
      <c r="G412" s="6"/>
      <c r="H412" s="53"/>
      <c r="I412" s="6"/>
      <c r="J412" s="6"/>
      <c r="K412" s="6"/>
      <c r="L412" s="6"/>
      <c r="M412" s="6"/>
      <c r="N412" s="394"/>
      <c r="O412" s="6"/>
      <c r="P412" s="6"/>
    </row>
    <row r="413" spans="1:26" x14ac:dyDescent="0.25">
      <c r="A413" s="369"/>
      <c r="B413" s="5" t="s">
        <v>39</v>
      </c>
    </row>
    <row r="414" spans="1:26" x14ac:dyDescent="0.25">
      <c r="A414" s="369"/>
    </row>
    <row r="415" spans="1:26" x14ac:dyDescent="0.25">
      <c r="A415" s="369"/>
      <c r="B415" s="1" t="s">
        <v>0</v>
      </c>
      <c r="C415" s="1"/>
      <c r="D415" s="1"/>
      <c r="E415" s="154"/>
      <c r="F415" s="409"/>
      <c r="G415" s="1"/>
      <c r="H415" s="154"/>
      <c r="I415" s="1"/>
      <c r="J415" s="1"/>
      <c r="K415" s="1"/>
      <c r="L415" s="1"/>
      <c r="M415" s="1"/>
      <c r="N415" s="389"/>
      <c r="O415" s="1"/>
      <c r="P415" s="1"/>
    </row>
    <row r="416" spans="1:26" x14ac:dyDescent="0.25">
      <c r="A416" s="369"/>
      <c r="B416" s="3"/>
    </row>
    <row r="417" spans="1:26" x14ac:dyDescent="0.25">
      <c r="A417" s="369"/>
      <c r="B417" s="11" t="s">
        <v>32</v>
      </c>
      <c r="C417" s="11"/>
      <c r="D417" s="434" t="s">
        <v>4</v>
      </c>
      <c r="E417" s="435"/>
      <c r="F417" s="436"/>
      <c r="G417" s="434" t="s">
        <v>5</v>
      </c>
      <c r="H417" s="435"/>
      <c r="I417" s="435"/>
      <c r="J417" s="436"/>
      <c r="K417" s="434" t="s">
        <v>6</v>
      </c>
      <c r="L417" s="436"/>
      <c r="M417" s="434" t="s">
        <v>7</v>
      </c>
      <c r="N417" s="436"/>
      <c r="O417" s="434" t="s">
        <v>8</v>
      </c>
      <c r="P417" s="436"/>
      <c r="Q417" s="4"/>
    </row>
    <row r="418" spans="1:26" x14ac:dyDescent="0.25">
      <c r="A418" s="369"/>
      <c r="B418" s="118"/>
      <c r="C418" s="118" t="s">
        <v>3</v>
      </c>
      <c r="D418" s="121"/>
      <c r="E418" s="155" t="s">
        <v>78</v>
      </c>
      <c r="F418" s="411" t="s">
        <v>77</v>
      </c>
      <c r="G418" s="119"/>
      <c r="H418" s="155" t="s">
        <v>78</v>
      </c>
      <c r="I418" s="120" t="s">
        <v>77</v>
      </c>
      <c r="J418" s="11" t="s">
        <v>16</v>
      </c>
      <c r="K418" s="11"/>
      <c r="L418" s="11" t="s">
        <v>16</v>
      </c>
      <c r="M418" s="119"/>
      <c r="N418" s="390"/>
      <c r="O418" s="119"/>
      <c r="P418" s="119"/>
      <c r="Q418" s="4"/>
    </row>
    <row r="419" spans="1:26" x14ac:dyDescent="0.25">
      <c r="A419" s="369"/>
      <c r="B419" s="22">
        <v>2019</v>
      </c>
      <c r="C419" s="22" t="s">
        <v>17</v>
      </c>
      <c r="D419" s="22" t="s">
        <v>14</v>
      </c>
      <c r="E419" s="63" t="s">
        <v>17</v>
      </c>
      <c r="F419" s="412" t="s">
        <v>17</v>
      </c>
      <c r="G419" s="22" t="s">
        <v>14</v>
      </c>
      <c r="H419" s="63" t="s">
        <v>17</v>
      </c>
      <c r="I419" s="22" t="s">
        <v>17</v>
      </c>
      <c r="J419" s="22" t="s">
        <v>17</v>
      </c>
      <c r="K419" s="22" t="s">
        <v>17</v>
      </c>
      <c r="L419" s="22" t="s">
        <v>17</v>
      </c>
      <c r="M419" s="22" t="s">
        <v>15</v>
      </c>
      <c r="N419" s="391" t="s">
        <v>16</v>
      </c>
      <c r="O419" s="22" t="s">
        <v>15</v>
      </c>
      <c r="P419" s="22" t="s">
        <v>16</v>
      </c>
      <c r="Q419" s="4"/>
    </row>
    <row r="420" spans="1:26" x14ac:dyDescent="0.25">
      <c r="A420" s="370"/>
      <c r="B420" s="12">
        <v>1</v>
      </c>
      <c r="C420" s="27">
        <f>IF(ISNUMBER(H420), H420-ORC!O409,"")</f>
        <v>60</v>
      </c>
      <c r="D420" s="14">
        <v>41.5</v>
      </c>
      <c r="E420" s="16">
        <v>594</v>
      </c>
      <c r="F420" s="336"/>
      <c r="G420" s="14">
        <v>23.9</v>
      </c>
      <c r="H420" s="16">
        <v>290</v>
      </c>
      <c r="I420" s="16"/>
      <c r="J420" s="16">
        <f>J408+H420</f>
        <v>131776</v>
      </c>
      <c r="K420" s="16">
        <f>E420+H420</f>
        <v>884</v>
      </c>
      <c r="L420" s="16">
        <f>L408+K420</f>
        <v>429318</v>
      </c>
      <c r="M420" s="13">
        <f>IF(AND(ISNUMBER(H420),ISNUMBER(K420)), H420/K420*100,"")</f>
        <v>32.805429864253391</v>
      </c>
      <c r="N420" s="316">
        <f>J420/L420*100</f>
        <v>30.694263925574983</v>
      </c>
      <c r="O420" s="13">
        <f>-(K420*0.3)+H420</f>
        <v>24.800000000000011</v>
      </c>
      <c r="P420" s="13">
        <f>-(L420*0.3)+J420</f>
        <v>2980.6000000000058</v>
      </c>
      <c r="Q420" s="4"/>
      <c r="Z420" s="153">
        <v>43770</v>
      </c>
    </row>
    <row r="421" spans="1:26" x14ac:dyDescent="0.25">
      <c r="A421" s="369"/>
      <c r="B421" s="12">
        <f t="shared" ref="B421:B449" si="117">SUM(B420+1)</f>
        <v>2</v>
      </c>
      <c r="C421" s="27" t="str">
        <f>IF(ISNUMBER(H421), H421-ORC!O410,"")</f>
        <v/>
      </c>
      <c r="D421" s="14"/>
      <c r="E421" s="16"/>
      <c r="F421" s="336"/>
      <c r="G421" s="14"/>
      <c r="H421" s="16"/>
      <c r="I421" s="16"/>
      <c r="J421" s="16">
        <f t="shared" ref="J421:J449" si="118">J420+H421</f>
        <v>131776</v>
      </c>
      <c r="K421" s="16">
        <f t="shared" ref="K421:K449" si="119">E421+H421</f>
        <v>0</v>
      </c>
      <c r="L421" s="12">
        <f t="shared" ref="L421:L449" si="120">L420+K421</f>
        <v>429318</v>
      </c>
      <c r="M421" s="13" t="str">
        <f t="shared" ref="M421:M449" si="121">IF(AND(ISNUMBER(H421),ISNUMBER(K421)), H421/K421*100,"")</f>
        <v/>
      </c>
      <c r="N421" s="316">
        <f t="shared" ref="N421:N449" si="122">J421/L421*100</f>
        <v>30.694263925574983</v>
      </c>
      <c r="O421" s="13">
        <f t="shared" ref="O421:O449" si="123">-(K421*0.3)+H421</f>
        <v>0</v>
      </c>
      <c r="P421" s="13">
        <f t="shared" ref="P421:P449" si="124">-(L421*0.3)+J421</f>
        <v>2980.6000000000058</v>
      </c>
      <c r="Q421" s="4"/>
      <c r="Z421" s="153">
        <f>Z420+1</f>
        <v>43771</v>
      </c>
    </row>
    <row r="422" spans="1:26" x14ac:dyDescent="0.25">
      <c r="A422" s="379"/>
      <c r="B422" s="12">
        <f t="shared" si="117"/>
        <v>3</v>
      </c>
      <c r="C422" s="27" t="str">
        <f>IF(ISNUMBER(H422), H422-ORC!O411,"")</f>
        <v/>
      </c>
      <c r="D422" s="14"/>
      <c r="E422" s="16"/>
      <c r="F422" s="337"/>
      <c r="G422" s="14"/>
      <c r="H422" s="16"/>
      <c r="I422" s="16"/>
      <c r="J422" s="16">
        <f t="shared" si="118"/>
        <v>131776</v>
      </c>
      <c r="K422" s="16">
        <f t="shared" si="119"/>
        <v>0</v>
      </c>
      <c r="L422" s="12">
        <f t="shared" si="120"/>
        <v>429318</v>
      </c>
      <c r="M422" s="13" t="str">
        <f t="shared" si="121"/>
        <v/>
      </c>
      <c r="N422" s="316">
        <f t="shared" si="122"/>
        <v>30.694263925574983</v>
      </c>
      <c r="O422" s="13">
        <f t="shared" si="123"/>
        <v>0</v>
      </c>
      <c r="P422" s="13">
        <f t="shared" si="124"/>
        <v>2980.6000000000058</v>
      </c>
      <c r="Q422" s="4"/>
      <c r="Z422" s="153">
        <f t="shared" ref="Z422:Z449" si="125">Z421+1</f>
        <v>43772</v>
      </c>
    </row>
    <row r="423" spans="1:26" x14ac:dyDescent="0.25">
      <c r="B423" s="12">
        <f t="shared" si="117"/>
        <v>4</v>
      </c>
      <c r="C423" s="27" t="str">
        <f>IF(ISNUMBER(H423), H423-ORC!O412,"")</f>
        <v/>
      </c>
      <c r="D423" s="14"/>
      <c r="E423" s="16"/>
      <c r="F423" s="337"/>
      <c r="G423" s="14"/>
      <c r="H423" s="16"/>
      <c r="I423" s="16"/>
      <c r="J423" s="16">
        <f t="shared" si="118"/>
        <v>131776</v>
      </c>
      <c r="K423" s="16">
        <f t="shared" si="119"/>
        <v>0</v>
      </c>
      <c r="L423" s="12">
        <f t="shared" si="120"/>
        <v>429318</v>
      </c>
      <c r="M423" s="13" t="str">
        <f t="shared" si="121"/>
        <v/>
      </c>
      <c r="N423" s="316">
        <f t="shared" si="122"/>
        <v>30.694263925574983</v>
      </c>
      <c r="O423" s="13">
        <f t="shared" si="123"/>
        <v>0</v>
      </c>
      <c r="P423" s="13">
        <f t="shared" si="124"/>
        <v>2980.6000000000058</v>
      </c>
      <c r="Q423" s="4"/>
      <c r="Z423" s="153">
        <f t="shared" si="125"/>
        <v>43773</v>
      </c>
    </row>
    <row r="424" spans="1:26" x14ac:dyDescent="0.25">
      <c r="B424" s="12">
        <f t="shared" si="117"/>
        <v>5</v>
      </c>
      <c r="C424" s="27" t="str">
        <f>IF(ISNUMBER(H424), H424-ORC!O413,"")</f>
        <v/>
      </c>
      <c r="D424" s="14"/>
      <c r="E424" s="16"/>
      <c r="F424" s="336"/>
      <c r="G424" s="14"/>
      <c r="H424" s="16"/>
      <c r="I424" s="16"/>
      <c r="J424" s="16">
        <f t="shared" si="118"/>
        <v>131776</v>
      </c>
      <c r="K424" s="16">
        <f t="shared" si="119"/>
        <v>0</v>
      </c>
      <c r="L424" s="12">
        <f t="shared" si="120"/>
        <v>429318</v>
      </c>
      <c r="M424" s="13" t="str">
        <f t="shared" si="121"/>
        <v/>
      </c>
      <c r="N424" s="316">
        <f t="shared" si="122"/>
        <v>30.694263925574983</v>
      </c>
      <c r="O424" s="13">
        <f t="shared" si="123"/>
        <v>0</v>
      </c>
      <c r="P424" s="13">
        <f t="shared" si="124"/>
        <v>2980.6000000000058</v>
      </c>
      <c r="Q424" s="4"/>
      <c r="Z424" s="153">
        <f t="shared" si="125"/>
        <v>43774</v>
      </c>
    </row>
    <row r="425" spans="1:26" x14ac:dyDescent="0.25">
      <c r="A425" s="321"/>
      <c r="B425" s="12">
        <f t="shared" si="117"/>
        <v>6</v>
      </c>
      <c r="C425" s="27" t="str">
        <f>IF(ISNUMBER(H425), H425-ORC!O414,"")</f>
        <v/>
      </c>
      <c r="D425" s="14"/>
      <c r="E425" s="16"/>
      <c r="F425" s="336"/>
      <c r="G425" s="14"/>
      <c r="H425" s="16"/>
      <c r="I425" s="16"/>
      <c r="J425" s="16">
        <f t="shared" si="118"/>
        <v>131776</v>
      </c>
      <c r="K425" s="16">
        <f t="shared" si="119"/>
        <v>0</v>
      </c>
      <c r="L425" s="12">
        <f t="shared" si="120"/>
        <v>429318</v>
      </c>
      <c r="M425" s="13" t="str">
        <f t="shared" si="121"/>
        <v/>
      </c>
      <c r="N425" s="316">
        <f t="shared" si="122"/>
        <v>30.694263925574983</v>
      </c>
      <c r="O425" s="13">
        <f t="shared" si="123"/>
        <v>0</v>
      </c>
      <c r="P425" s="13">
        <f t="shared" si="124"/>
        <v>2980.6000000000058</v>
      </c>
      <c r="Q425" s="4"/>
      <c r="Z425" s="153">
        <f t="shared" si="125"/>
        <v>43775</v>
      </c>
    </row>
    <row r="426" spans="1:26" x14ac:dyDescent="0.25">
      <c r="B426" s="12">
        <f t="shared" si="117"/>
        <v>7</v>
      </c>
      <c r="C426" s="27" t="str">
        <f>IF(ISNUMBER(H426), H426-ORC!O415,"")</f>
        <v/>
      </c>
      <c r="D426" s="14"/>
      <c r="E426" s="16"/>
      <c r="F426" s="337"/>
      <c r="G426" s="14"/>
      <c r="H426" s="16"/>
      <c r="I426" s="16"/>
      <c r="J426" s="16">
        <f t="shared" si="118"/>
        <v>131776</v>
      </c>
      <c r="K426" s="16">
        <f t="shared" si="119"/>
        <v>0</v>
      </c>
      <c r="L426" s="12">
        <f t="shared" si="120"/>
        <v>429318</v>
      </c>
      <c r="M426" s="13" t="str">
        <f t="shared" si="121"/>
        <v/>
      </c>
      <c r="N426" s="316">
        <f t="shared" si="122"/>
        <v>30.694263925574983</v>
      </c>
      <c r="O426" s="13">
        <f t="shared" si="123"/>
        <v>0</v>
      </c>
      <c r="P426" s="13">
        <f t="shared" si="124"/>
        <v>2980.6000000000058</v>
      </c>
      <c r="Q426" s="4"/>
      <c r="Z426" s="153">
        <f t="shared" si="125"/>
        <v>43776</v>
      </c>
    </row>
    <row r="427" spans="1:26" x14ac:dyDescent="0.25">
      <c r="B427" s="12">
        <f t="shared" si="117"/>
        <v>8</v>
      </c>
      <c r="C427" s="27" t="str">
        <f>IF(ISNUMBER(H427), H427-ORC!O416,"")</f>
        <v/>
      </c>
      <c r="D427" s="14"/>
      <c r="E427" s="16"/>
      <c r="F427" s="336"/>
      <c r="G427" s="14"/>
      <c r="H427" s="16"/>
      <c r="I427" s="16"/>
      <c r="J427" s="16">
        <f t="shared" si="118"/>
        <v>131776</v>
      </c>
      <c r="K427" s="16">
        <f t="shared" si="119"/>
        <v>0</v>
      </c>
      <c r="L427" s="12">
        <f t="shared" si="120"/>
        <v>429318</v>
      </c>
      <c r="M427" s="13" t="str">
        <f t="shared" si="121"/>
        <v/>
      </c>
      <c r="N427" s="316">
        <f t="shared" si="122"/>
        <v>30.694263925574983</v>
      </c>
      <c r="O427" s="13">
        <f t="shared" si="123"/>
        <v>0</v>
      </c>
      <c r="P427" s="13">
        <f t="shared" si="124"/>
        <v>2980.6000000000058</v>
      </c>
      <c r="Q427" s="4"/>
      <c r="Z427" s="153">
        <f t="shared" si="125"/>
        <v>43777</v>
      </c>
    </row>
    <row r="428" spans="1:26" x14ac:dyDescent="0.25">
      <c r="B428" s="12">
        <f t="shared" si="117"/>
        <v>9</v>
      </c>
      <c r="C428" s="27" t="str">
        <f>IF(ISNUMBER(H428), H428-ORC!O417,"")</f>
        <v/>
      </c>
      <c r="D428" s="14"/>
      <c r="E428" s="16"/>
      <c r="F428" s="336"/>
      <c r="G428" s="14"/>
      <c r="H428" s="16"/>
      <c r="I428" s="16"/>
      <c r="J428" s="16">
        <f t="shared" si="118"/>
        <v>131776</v>
      </c>
      <c r="K428" s="16">
        <f t="shared" si="119"/>
        <v>0</v>
      </c>
      <c r="L428" s="12">
        <f t="shared" si="120"/>
        <v>429318</v>
      </c>
      <c r="M428" s="13" t="str">
        <f t="shared" si="121"/>
        <v/>
      </c>
      <c r="N428" s="316">
        <f t="shared" si="122"/>
        <v>30.694263925574983</v>
      </c>
      <c r="O428" s="13">
        <f t="shared" si="123"/>
        <v>0</v>
      </c>
      <c r="P428" s="13">
        <f t="shared" si="124"/>
        <v>2980.6000000000058</v>
      </c>
      <c r="Q428" s="4"/>
      <c r="Z428" s="153">
        <f t="shared" si="125"/>
        <v>43778</v>
      </c>
    </row>
    <row r="429" spans="1:26" x14ac:dyDescent="0.25">
      <c r="B429" s="12">
        <f t="shared" si="117"/>
        <v>10</v>
      </c>
      <c r="C429" s="27" t="str">
        <f>IF(ISNUMBER(H429), H429-ORC!O418,"")</f>
        <v/>
      </c>
      <c r="D429" s="14"/>
      <c r="E429" s="16"/>
      <c r="F429" s="337"/>
      <c r="G429" s="14"/>
      <c r="H429" s="16"/>
      <c r="I429" s="16"/>
      <c r="J429" s="16">
        <f t="shared" si="118"/>
        <v>131776</v>
      </c>
      <c r="K429" s="16">
        <f t="shared" si="119"/>
        <v>0</v>
      </c>
      <c r="L429" s="12">
        <f t="shared" si="120"/>
        <v>429318</v>
      </c>
      <c r="M429" s="13" t="str">
        <f t="shared" si="121"/>
        <v/>
      </c>
      <c r="N429" s="316">
        <f t="shared" si="122"/>
        <v>30.694263925574983</v>
      </c>
      <c r="O429" s="13">
        <f t="shared" si="123"/>
        <v>0</v>
      </c>
      <c r="P429" s="13">
        <f t="shared" si="124"/>
        <v>2980.6000000000058</v>
      </c>
      <c r="Q429" s="4"/>
      <c r="Z429" s="153">
        <f t="shared" si="125"/>
        <v>43779</v>
      </c>
    </row>
    <row r="430" spans="1:26" x14ac:dyDescent="0.25">
      <c r="B430" s="12">
        <f t="shared" si="117"/>
        <v>11</v>
      </c>
      <c r="C430" s="27" t="str">
        <f>IF(ISNUMBER(H430), H430-ORC!O419,"")</f>
        <v/>
      </c>
      <c r="D430" s="14"/>
      <c r="E430" s="16"/>
      <c r="F430" s="337"/>
      <c r="G430" s="14"/>
      <c r="H430" s="16"/>
      <c r="I430" s="16"/>
      <c r="J430" s="16">
        <f t="shared" si="118"/>
        <v>131776</v>
      </c>
      <c r="K430" s="16">
        <f t="shared" si="119"/>
        <v>0</v>
      </c>
      <c r="L430" s="12">
        <f t="shared" si="120"/>
        <v>429318</v>
      </c>
      <c r="M430" s="13" t="str">
        <f t="shared" si="121"/>
        <v/>
      </c>
      <c r="N430" s="316">
        <f t="shared" si="122"/>
        <v>30.694263925574983</v>
      </c>
      <c r="O430" s="13">
        <f t="shared" si="123"/>
        <v>0</v>
      </c>
      <c r="P430" s="13">
        <f t="shared" si="124"/>
        <v>2980.6000000000058</v>
      </c>
      <c r="Q430" s="4"/>
      <c r="Z430" s="153">
        <f t="shared" si="125"/>
        <v>43780</v>
      </c>
    </row>
    <row r="431" spans="1:26" x14ac:dyDescent="0.25">
      <c r="B431" s="12">
        <f t="shared" si="117"/>
        <v>12</v>
      </c>
      <c r="C431" s="27" t="str">
        <f>IF(ISNUMBER(H431), H431-ORC!O420,"")</f>
        <v/>
      </c>
      <c r="D431" s="14"/>
      <c r="E431" s="16"/>
      <c r="F431" s="336"/>
      <c r="G431" s="14"/>
      <c r="H431" s="16"/>
      <c r="I431" s="16"/>
      <c r="J431" s="16">
        <f t="shared" si="118"/>
        <v>131776</v>
      </c>
      <c r="K431" s="16">
        <f t="shared" si="119"/>
        <v>0</v>
      </c>
      <c r="L431" s="12">
        <f t="shared" si="120"/>
        <v>429318</v>
      </c>
      <c r="M431" s="13" t="str">
        <f t="shared" si="121"/>
        <v/>
      </c>
      <c r="N431" s="316">
        <f t="shared" si="122"/>
        <v>30.694263925574983</v>
      </c>
      <c r="O431" s="13">
        <f t="shared" si="123"/>
        <v>0</v>
      </c>
      <c r="P431" s="13">
        <f t="shared" si="124"/>
        <v>2980.6000000000058</v>
      </c>
      <c r="Q431" s="4"/>
      <c r="Z431" s="153">
        <f t="shared" si="125"/>
        <v>43781</v>
      </c>
    </row>
    <row r="432" spans="1:26" x14ac:dyDescent="0.25">
      <c r="B432" s="12">
        <f t="shared" si="117"/>
        <v>13</v>
      </c>
      <c r="C432" s="27" t="str">
        <f>IF(ISNUMBER(H432), H432-ORC!O421,"")</f>
        <v/>
      </c>
      <c r="D432" s="14"/>
      <c r="E432" s="16"/>
      <c r="F432" s="336"/>
      <c r="G432" s="14"/>
      <c r="H432" s="16"/>
      <c r="I432" s="16"/>
      <c r="J432" s="16">
        <f t="shared" si="118"/>
        <v>131776</v>
      </c>
      <c r="K432" s="16">
        <f t="shared" si="119"/>
        <v>0</v>
      </c>
      <c r="L432" s="12">
        <f t="shared" si="120"/>
        <v>429318</v>
      </c>
      <c r="M432" s="13" t="str">
        <f t="shared" si="121"/>
        <v/>
      </c>
      <c r="N432" s="316">
        <f t="shared" si="122"/>
        <v>30.694263925574983</v>
      </c>
      <c r="O432" s="13">
        <f t="shared" si="123"/>
        <v>0</v>
      </c>
      <c r="P432" s="13">
        <f t="shared" si="124"/>
        <v>2980.6000000000058</v>
      </c>
      <c r="Q432" s="4"/>
      <c r="Z432" s="153">
        <f t="shared" si="125"/>
        <v>43782</v>
      </c>
    </row>
    <row r="433" spans="1:26" x14ac:dyDescent="0.25">
      <c r="B433" s="12">
        <f t="shared" si="117"/>
        <v>14</v>
      </c>
      <c r="C433" s="27" t="str">
        <f>IF(ISNUMBER(H433), H433-ORC!O422,"")</f>
        <v/>
      </c>
      <c r="D433" s="14"/>
      <c r="E433" s="16"/>
      <c r="F433" s="337"/>
      <c r="G433" s="14"/>
      <c r="H433" s="16"/>
      <c r="I433" s="16"/>
      <c r="J433" s="16">
        <f t="shared" si="118"/>
        <v>131776</v>
      </c>
      <c r="K433" s="16">
        <f t="shared" si="119"/>
        <v>0</v>
      </c>
      <c r="L433" s="12">
        <f t="shared" si="120"/>
        <v>429318</v>
      </c>
      <c r="M433" s="13" t="str">
        <f t="shared" si="121"/>
        <v/>
      </c>
      <c r="N433" s="316">
        <f t="shared" si="122"/>
        <v>30.694263925574983</v>
      </c>
      <c r="O433" s="13">
        <f t="shared" si="123"/>
        <v>0</v>
      </c>
      <c r="P433" s="13">
        <f t="shared" si="124"/>
        <v>2980.6000000000058</v>
      </c>
      <c r="Q433" s="4"/>
      <c r="Z433" s="153">
        <f t="shared" si="125"/>
        <v>43783</v>
      </c>
    </row>
    <row r="434" spans="1:26" x14ac:dyDescent="0.25">
      <c r="A434" s="322"/>
      <c r="B434" s="12">
        <f t="shared" si="117"/>
        <v>15</v>
      </c>
      <c r="C434" s="27" t="str">
        <f>IF(ISNUMBER(H434), H434-ORC!O423,"")</f>
        <v/>
      </c>
      <c r="D434" s="14"/>
      <c r="E434" s="16"/>
      <c r="F434" s="336"/>
      <c r="G434" s="14"/>
      <c r="H434" s="16"/>
      <c r="I434" s="16"/>
      <c r="J434" s="16">
        <f t="shared" si="118"/>
        <v>131776</v>
      </c>
      <c r="K434" s="16">
        <f t="shared" si="119"/>
        <v>0</v>
      </c>
      <c r="L434" s="12">
        <f t="shared" si="120"/>
        <v>429318</v>
      </c>
      <c r="M434" s="13" t="str">
        <f t="shared" si="121"/>
        <v/>
      </c>
      <c r="N434" s="316">
        <f t="shared" si="122"/>
        <v>30.694263925574983</v>
      </c>
      <c r="O434" s="13">
        <f t="shared" si="123"/>
        <v>0</v>
      </c>
      <c r="P434" s="13">
        <f t="shared" si="124"/>
        <v>2980.6000000000058</v>
      </c>
      <c r="Q434" s="4"/>
      <c r="Z434" s="153">
        <f t="shared" si="125"/>
        <v>43784</v>
      </c>
    </row>
    <row r="435" spans="1:26" ht="22.5" customHeight="1" x14ac:dyDescent="0.25">
      <c r="A435" s="374"/>
      <c r="B435" s="12">
        <f t="shared" si="117"/>
        <v>16</v>
      </c>
      <c r="C435" s="27" t="str">
        <f>IF(ISNUMBER(H435), H435-ORC!O424,"")</f>
        <v/>
      </c>
      <c r="D435" s="14"/>
      <c r="E435" s="16"/>
      <c r="F435" s="425"/>
      <c r="G435" s="14"/>
      <c r="H435" s="16"/>
      <c r="I435" s="16"/>
      <c r="J435" s="16">
        <f t="shared" si="118"/>
        <v>131776</v>
      </c>
      <c r="K435" s="16">
        <f t="shared" si="119"/>
        <v>0</v>
      </c>
      <c r="L435" s="12">
        <f t="shared" si="120"/>
        <v>429318</v>
      </c>
      <c r="M435" s="13" t="str">
        <f t="shared" si="121"/>
        <v/>
      </c>
      <c r="N435" s="316">
        <f t="shared" si="122"/>
        <v>30.694263925574983</v>
      </c>
      <c r="O435" s="13">
        <f t="shared" si="123"/>
        <v>0</v>
      </c>
      <c r="P435" s="13">
        <f t="shared" si="124"/>
        <v>2980.6000000000058</v>
      </c>
      <c r="Q435" s="4"/>
      <c r="Z435" s="153">
        <f t="shared" si="125"/>
        <v>43785</v>
      </c>
    </row>
    <row r="436" spans="1:26" x14ac:dyDescent="0.25">
      <c r="B436" s="12">
        <f t="shared" si="117"/>
        <v>17</v>
      </c>
      <c r="C436" s="27" t="str">
        <f>IF(ISNUMBER(H436), H436-ORC!O425,"")</f>
        <v/>
      </c>
      <c r="D436" s="14"/>
      <c r="E436" s="16"/>
      <c r="F436" s="337"/>
      <c r="G436" s="14"/>
      <c r="H436" s="16"/>
      <c r="I436" s="16"/>
      <c r="J436" s="16">
        <f t="shared" si="118"/>
        <v>131776</v>
      </c>
      <c r="K436" s="16">
        <f t="shared" si="119"/>
        <v>0</v>
      </c>
      <c r="L436" s="12">
        <f t="shared" si="120"/>
        <v>429318</v>
      </c>
      <c r="M436" s="13" t="str">
        <f t="shared" si="121"/>
        <v/>
      </c>
      <c r="N436" s="316">
        <f t="shared" si="122"/>
        <v>30.694263925574983</v>
      </c>
      <c r="O436" s="13">
        <f t="shared" si="123"/>
        <v>0</v>
      </c>
      <c r="P436" s="13">
        <f t="shared" si="124"/>
        <v>2980.6000000000058</v>
      </c>
      <c r="Q436" s="4"/>
      <c r="Z436" s="153">
        <f t="shared" si="125"/>
        <v>43786</v>
      </c>
    </row>
    <row r="437" spans="1:26" x14ac:dyDescent="0.25">
      <c r="B437" s="12">
        <f t="shared" si="117"/>
        <v>18</v>
      </c>
      <c r="C437" s="27" t="str">
        <f>IF(ISNUMBER(H437), H437-ORC!O426,"")</f>
        <v/>
      </c>
      <c r="D437" s="14"/>
      <c r="E437" s="16"/>
      <c r="F437" s="337"/>
      <c r="G437" s="14"/>
      <c r="H437" s="16"/>
      <c r="I437" s="16"/>
      <c r="J437" s="16">
        <f t="shared" si="118"/>
        <v>131776</v>
      </c>
      <c r="K437" s="16">
        <f t="shared" si="119"/>
        <v>0</v>
      </c>
      <c r="L437" s="12">
        <f t="shared" si="120"/>
        <v>429318</v>
      </c>
      <c r="M437" s="13" t="str">
        <f t="shared" si="121"/>
        <v/>
      </c>
      <c r="N437" s="316">
        <f t="shared" si="122"/>
        <v>30.694263925574983</v>
      </c>
      <c r="O437" s="13">
        <f t="shared" si="123"/>
        <v>0</v>
      </c>
      <c r="P437" s="13">
        <f t="shared" si="124"/>
        <v>2980.6000000000058</v>
      </c>
      <c r="Q437" s="4"/>
      <c r="Z437" s="153">
        <f t="shared" si="125"/>
        <v>43787</v>
      </c>
    </row>
    <row r="438" spans="1:26" x14ac:dyDescent="0.25">
      <c r="B438" s="12">
        <f t="shared" si="117"/>
        <v>19</v>
      </c>
      <c r="C438" s="27" t="str">
        <f>IF(ISNUMBER(H438), H438-ORC!O427,"")</f>
        <v/>
      </c>
      <c r="D438" s="14"/>
      <c r="E438" s="16"/>
      <c r="F438" s="336"/>
      <c r="G438" s="14"/>
      <c r="H438" s="16"/>
      <c r="I438" s="16"/>
      <c r="J438" s="16">
        <f t="shared" si="118"/>
        <v>131776</v>
      </c>
      <c r="K438" s="16">
        <f t="shared" si="119"/>
        <v>0</v>
      </c>
      <c r="L438" s="12">
        <f t="shared" si="120"/>
        <v>429318</v>
      </c>
      <c r="M438" s="13" t="str">
        <f t="shared" si="121"/>
        <v/>
      </c>
      <c r="N438" s="316">
        <f t="shared" si="122"/>
        <v>30.694263925574983</v>
      </c>
      <c r="O438" s="13">
        <f t="shared" si="123"/>
        <v>0</v>
      </c>
      <c r="P438" s="13">
        <f t="shared" si="124"/>
        <v>2980.6000000000058</v>
      </c>
      <c r="Q438" s="4"/>
      <c r="Z438" s="153">
        <f t="shared" si="125"/>
        <v>43788</v>
      </c>
    </row>
    <row r="439" spans="1:26" x14ac:dyDescent="0.25">
      <c r="A439" s="311"/>
      <c r="B439" s="12">
        <f t="shared" si="117"/>
        <v>20</v>
      </c>
      <c r="C439" s="27" t="str">
        <f>IF(ISNUMBER(H439), H439-ORC!O428,"")</f>
        <v/>
      </c>
      <c r="D439" s="14"/>
      <c r="E439" s="16"/>
      <c r="F439" s="336"/>
      <c r="G439" s="14"/>
      <c r="H439" s="16"/>
      <c r="I439" s="16"/>
      <c r="J439" s="16">
        <f t="shared" si="118"/>
        <v>131776</v>
      </c>
      <c r="K439" s="16">
        <f t="shared" si="119"/>
        <v>0</v>
      </c>
      <c r="L439" s="12">
        <f t="shared" si="120"/>
        <v>429318</v>
      </c>
      <c r="M439" s="13" t="str">
        <f t="shared" si="121"/>
        <v/>
      </c>
      <c r="N439" s="316">
        <f t="shared" si="122"/>
        <v>30.694263925574983</v>
      </c>
      <c r="O439" s="13">
        <f t="shared" si="123"/>
        <v>0</v>
      </c>
      <c r="P439" s="13">
        <f t="shared" si="124"/>
        <v>2980.6000000000058</v>
      </c>
      <c r="Q439" s="4"/>
      <c r="Z439" s="153">
        <f t="shared" si="125"/>
        <v>43789</v>
      </c>
    </row>
    <row r="440" spans="1:26" x14ac:dyDescent="0.25">
      <c r="B440" s="12">
        <f t="shared" si="117"/>
        <v>21</v>
      </c>
      <c r="C440" s="27" t="str">
        <f>IF(ISNUMBER(H440), H440-ORC!O429,"")</f>
        <v/>
      </c>
      <c r="D440" s="14"/>
      <c r="E440" s="16"/>
      <c r="F440" s="336"/>
      <c r="G440" s="14"/>
      <c r="H440" s="16"/>
      <c r="I440" s="16"/>
      <c r="J440" s="16">
        <f t="shared" si="118"/>
        <v>131776</v>
      </c>
      <c r="K440" s="16">
        <f t="shared" si="119"/>
        <v>0</v>
      </c>
      <c r="L440" s="12">
        <f t="shared" si="120"/>
        <v>429318</v>
      </c>
      <c r="M440" s="13" t="str">
        <f t="shared" si="121"/>
        <v/>
      </c>
      <c r="N440" s="316">
        <f t="shared" si="122"/>
        <v>30.694263925574983</v>
      </c>
      <c r="O440" s="13">
        <f t="shared" si="123"/>
        <v>0</v>
      </c>
      <c r="P440" s="13">
        <f t="shared" si="124"/>
        <v>2980.6000000000058</v>
      </c>
      <c r="Q440" s="4"/>
      <c r="Z440" s="153">
        <f t="shared" si="125"/>
        <v>43790</v>
      </c>
    </row>
    <row r="441" spans="1:26" x14ac:dyDescent="0.25">
      <c r="A441" s="307"/>
      <c r="B441" s="12">
        <f t="shared" si="117"/>
        <v>22</v>
      </c>
      <c r="C441" s="27" t="str">
        <f>IF(ISNUMBER(H441), H441-ORC!O430,"")</f>
        <v/>
      </c>
      <c r="D441" s="14"/>
      <c r="E441" s="16"/>
      <c r="F441" s="336"/>
      <c r="G441" s="14"/>
      <c r="H441" s="16"/>
      <c r="I441" s="16"/>
      <c r="J441" s="16">
        <f t="shared" si="118"/>
        <v>131776</v>
      </c>
      <c r="K441" s="16">
        <f t="shared" si="119"/>
        <v>0</v>
      </c>
      <c r="L441" s="12">
        <f t="shared" si="120"/>
        <v>429318</v>
      </c>
      <c r="M441" s="13" t="str">
        <f t="shared" si="121"/>
        <v/>
      </c>
      <c r="N441" s="316">
        <f t="shared" si="122"/>
        <v>30.694263925574983</v>
      </c>
      <c r="O441" s="13">
        <f t="shared" si="123"/>
        <v>0</v>
      </c>
      <c r="P441" s="13">
        <f t="shared" si="124"/>
        <v>2980.6000000000058</v>
      </c>
      <c r="Q441" s="4"/>
      <c r="Z441" s="153">
        <f t="shared" si="125"/>
        <v>43791</v>
      </c>
    </row>
    <row r="442" spans="1:26" x14ac:dyDescent="0.25">
      <c r="B442" s="12">
        <f t="shared" si="117"/>
        <v>23</v>
      </c>
      <c r="C442" s="27" t="str">
        <f>IF(ISNUMBER(H442), H442-ORC!O431,"")</f>
        <v/>
      </c>
      <c r="D442" s="14"/>
      <c r="E442" s="16"/>
      <c r="F442" s="336"/>
      <c r="G442" s="14"/>
      <c r="H442" s="16"/>
      <c r="I442" s="16"/>
      <c r="J442" s="16">
        <f t="shared" si="118"/>
        <v>131776</v>
      </c>
      <c r="K442" s="16">
        <f t="shared" si="119"/>
        <v>0</v>
      </c>
      <c r="L442" s="12">
        <f t="shared" si="120"/>
        <v>429318</v>
      </c>
      <c r="M442" s="13" t="str">
        <f t="shared" si="121"/>
        <v/>
      </c>
      <c r="N442" s="316">
        <f t="shared" si="122"/>
        <v>30.694263925574983</v>
      </c>
      <c r="O442" s="13">
        <f t="shared" si="123"/>
        <v>0</v>
      </c>
      <c r="P442" s="13">
        <f t="shared" si="124"/>
        <v>2980.6000000000058</v>
      </c>
      <c r="Q442" s="4"/>
      <c r="Z442" s="153">
        <f t="shared" si="125"/>
        <v>43792</v>
      </c>
    </row>
    <row r="443" spans="1:26" x14ac:dyDescent="0.25">
      <c r="B443" s="12">
        <f t="shared" si="117"/>
        <v>24</v>
      </c>
      <c r="C443" s="27" t="str">
        <f>IF(ISNUMBER(H443), H443-ORC!O432,"")</f>
        <v/>
      </c>
      <c r="D443" s="14"/>
      <c r="E443" s="16"/>
      <c r="F443" s="337"/>
      <c r="G443" s="14"/>
      <c r="H443" s="16"/>
      <c r="I443" s="16"/>
      <c r="J443" s="16">
        <f t="shared" si="118"/>
        <v>131776</v>
      </c>
      <c r="K443" s="16">
        <f t="shared" si="119"/>
        <v>0</v>
      </c>
      <c r="L443" s="12">
        <f t="shared" si="120"/>
        <v>429318</v>
      </c>
      <c r="M443" s="13" t="str">
        <f t="shared" si="121"/>
        <v/>
      </c>
      <c r="N443" s="316">
        <f t="shared" si="122"/>
        <v>30.694263925574983</v>
      </c>
      <c r="O443" s="13">
        <f t="shared" si="123"/>
        <v>0</v>
      </c>
      <c r="P443" s="13">
        <f t="shared" si="124"/>
        <v>2980.6000000000058</v>
      </c>
      <c r="Q443" s="4"/>
      <c r="Z443" s="153">
        <f t="shared" si="125"/>
        <v>43793</v>
      </c>
    </row>
    <row r="444" spans="1:26" x14ac:dyDescent="0.25">
      <c r="B444" s="12">
        <f t="shared" si="117"/>
        <v>25</v>
      </c>
      <c r="C444" s="27" t="str">
        <f>IF(ISNUMBER(H444), H444-ORC!O433,"")</f>
        <v/>
      </c>
      <c r="D444" s="14"/>
      <c r="E444" s="16"/>
      <c r="F444" s="336"/>
      <c r="G444" s="14"/>
      <c r="H444" s="16"/>
      <c r="I444" s="16"/>
      <c r="J444" s="16">
        <f t="shared" si="118"/>
        <v>131776</v>
      </c>
      <c r="K444" s="16">
        <f t="shared" si="119"/>
        <v>0</v>
      </c>
      <c r="L444" s="12">
        <f t="shared" si="120"/>
        <v>429318</v>
      </c>
      <c r="M444" s="13" t="str">
        <f t="shared" si="121"/>
        <v/>
      </c>
      <c r="N444" s="316">
        <f t="shared" si="122"/>
        <v>30.694263925574983</v>
      </c>
      <c r="O444" s="13">
        <f t="shared" si="123"/>
        <v>0</v>
      </c>
      <c r="P444" s="13">
        <f t="shared" si="124"/>
        <v>2980.6000000000058</v>
      </c>
      <c r="Q444" s="4"/>
      <c r="Z444" s="153">
        <f t="shared" si="125"/>
        <v>43794</v>
      </c>
    </row>
    <row r="445" spans="1:26" x14ac:dyDescent="0.25">
      <c r="B445" s="12">
        <f t="shared" si="117"/>
        <v>26</v>
      </c>
      <c r="C445" s="27" t="str">
        <f>IF(ISNUMBER(H445), H445-ORC!O434,"")</f>
        <v/>
      </c>
      <c r="D445" s="14"/>
      <c r="E445" s="16"/>
      <c r="F445" s="336"/>
      <c r="G445" s="14"/>
      <c r="H445" s="16"/>
      <c r="I445" s="16"/>
      <c r="J445" s="16">
        <f t="shared" si="118"/>
        <v>131776</v>
      </c>
      <c r="K445" s="16">
        <f t="shared" si="119"/>
        <v>0</v>
      </c>
      <c r="L445" s="12">
        <f t="shared" si="120"/>
        <v>429318</v>
      </c>
      <c r="M445" s="13" t="str">
        <f t="shared" si="121"/>
        <v/>
      </c>
      <c r="N445" s="316">
        <f t="shared" si="122"/>
        <v>30.694263925574983</v>
      </c>
      <c r="O445" s="13">
        <f t="shared" si="123"/>
        <v>0</v>
      </c>
      <c r="P445" s="13">
        <f t="shared" si="124"/>
        <v>2980.6000000000058</v>
      </c>
      <c r="Q445" s="4"/>
      <c r="Z445" s="153">
        <f t="shared" si="125"/>
        <v>43795</v>
      </c>
    </row>
    <row r="446" spans="1:26" x14ac:dyDescent="0.25">
      <c r="B446" s="12">
        <f t="shared" si="117"/>
        <v>27</v>
      </c>
      <c r="C446" s="27" t="str">
        <f>IF(ISNUMBER(H446), H446-ORC!O435,"")</f>
        <v/>
      </c>
      <c r="D446" s="14"/>
      <c r="E446" s="16"/>
      <c r="F446" s="336"/>
      <c r="G446" s="14"/>
      <c r="H446" s="16"/>
      <c r="I446" s="16"/>
      <c r="J446" s="16">
        <f t="shared" si="118"/>
        <v>131776</v>
      </c>
      <c r="K446" s="16">
        <f t="shared" si="119"/>
        <v>0</v>
      </c>
      <c r="L446" s="12">
        <f t="shared" si="120"/>
        <v>429318</v>
      </c>
      <c r="M446" s="13" t="str">
        <f t="shared" si="121"/>
        <v/>
      </c>
      <c r="N446" s="316">
        <f t="shared" si="122"/>
        <v>30.694263925574983</v>
      </c>
      <c r="O446" s="13">
        <f t="shared" si="123"/>
        <v>0</v>
      </c>
      <c r="P446" s="13">
        <f t="shared" si="124"/>
        <v>2980.6000000000058</v>
      </c>
      <c r="Q446" s="4"/>
      <c r="Z446" s="153">
        <f t="shared" si="125"/>
        <v>43796</v>
      </c>
    </row>
    <row r="447" spans="1:26" x14ac:dyDescent="0.25">
      <c r="B447" s="12">
        <f t="shared" si="117"/>
        <v>28</v>
      </c>
      <c r="C447" s="27" t="str">
        <f>IF(ISNUMBER(H447), H447-ORC!O436,"")</f>
        <v/>
      </c>
      <c r="D447" s="14"/>
      <c r="E447" s="16"/>
      <c r="F447" s="337"/>
      <c r="G447" s="14"/>
      <c r="H447" s="16"/>
      <c r="I447" s="16"/>
      <c r="J447" s="16">
        <f t="shared" si="118"/>
        <v>131776</v>
      </c>
      <c r="K447" s="16">
        <f t="shared" si="119"/>
        <v>0</v>
      </c>
      <c r="L447" s="12">
        <f t="shared" si="120"/>
        <v>429318</v>
      </c>
      <c r="M447" s="13" t="str">
        <f t="shared" si="121"/>
        <v/>
      </c>
      <c r="N447" s="316">
        <f t="shared" si="122"/>
        <v>30.694263925574983</v>
      </c>
      <c r="O447" s="13">
        <f t="shared" si="123"/>
        <v>0</v>
      </c>
      <c r="P447" s="13">
        <f t="shared" si="124"/>
        <v>2980.6000000000058</v>
      </c>
      <c r="Q447" s="4"/>
      <c r="Z447" s="153">
        <f t="shared" si="125"/>
        <v>43797</v>
      </c>
    </row>
    <row r="448" spans="1:26" x14ac:dyDescent="0.25">
      <c r="B448" s="12">
        <f t="shared" si="117"/>
        <v>29</v>
      </c>
      <c r="C448" s="27" t="str">
        <f>IF(ISNUMBER(H448), H448-ORC!O437,"")</f>
        <v/>
      </c>
      <c r="D448" s="14"/>
      <c r="E448" s="16"/>
      <c r="F448" s="336"/>
      <c r="G448" s="14"/>
      <c r="H448" s="16"/>
      <c r="I448" s="16"/>
      <c r="J448" s="16">
        <f t="shared" si="118"/>
        <v>131776</v>
      </c>
      <c r="K448" s="16">
        <f t="shared" si="119"/>
        <v>0</v>
      </c>
      <c r="L448" s="12">
        <f t="shared" si="120"/>
        <v>429318</v>
      </c>
      <c r="M448" s="13" t="str">
        <f t="shared" si="121"/>
        <v/>
      </c>
      <c r="N448" s="316">
        <f t="shared" si="122"/>
        <v>30.694263925574983</v>
      </c>
      <c r="O448" s="13">
        <f t="shared" si="123"/>
        <v>0</v>
      </c>
      <c r="P448" s="13">
        <f t="shared" si="124"/>
        <v>2980.6000000000058</v>
      </c>
      <c r="Q448" s="4"/>
      <c r="Z448" s="153">
        <f t="shared" si="125"/>
        <v>43798</v>
      </c>
    </row>
    <row r="449" spans="2:26" ht="18.75" thickBot="1" x14ac:dyDescent="0.3">
      <c r="B449" s="12">
        <f t="shared" si="117"/>
        <v>30</v>
      </c>
      <c r="C449" s="27" t="str">
        <f>IF(ISNUMBER(H449), H449-ORC!O438,"")</f>
        <v/>
      </c>
      <c r="D449" s="14"/>
      <c r="E449" s="16"/>
      <c r="F449" s="336"/>
      <c r="G449" s="14"/>
      <c r="H449" s="16"/>
      <c r="I449" s="16"/>
      <c r="J449" s="16">
        <f t="shared" si="118"/>
        <v>131776</v>
      </c>
      <c r="K449" s="16">
        <f t="shared" si="119"/>
        <v>0</v>
      </c>
      <c r="L449" s="12">
        <f t="shared" si="120"/>
        <v>429318</v>
      </c>
      <c r="M449" s="13" t="str">
        <f t="shared" si="121"/>
        <v/>
      </c>
      <c r="N449" s="316">
        <f t="shared" si="122"/>
        <v>30.694263925574983</v>
      </c>
      <c r="O449" s="13">
        <f t="shared" si="123"/>
        <v>0</v>
      </c>
      <c r="P449" s="13">
        <f t="shared" si="124"/>
        <v>2980.6000000000058</v>
      </c>
      <c r="Q449" s="4"/>
      <c r="Z449" s="153">
        <f t="shared" si="125"/>
        <v>43799</v>
      </c>
    </row>
    <row r="450" spans="2:26" ht="18.75" thickTop="1" x14ac:dyDescent="0.25">
      <c r="B450" s="18" t="s">
        <v>36</v>
      </c>
      <c r="C450" s="19">
        <f t="shared" ref="C450:I450" si="126">MAX(C420:C449)</f>
        <v>60</v>
      </c>
      <c r="D450" s="20">
        <f t="shared" si="126"/>
        <v>41.5</v>
      </c>
      <c r="E450" s="19">
        <f t="shared" si="126"/>
        <v>594</v>
      </c>
      <c r="F450" s="418">
        <f t="shared" si="126"/>
        <v>0</v>
      </c>
      <c r="G450" s="20">
        <f t="shared" si="126"/>
        <v>23.9</v>
      </c>
      <c r="H450" s="19">
        <f t="shared" si="126"/>
        <v>290</v>
      </c>
      <c r="I450" s="19">
        <f t="shared" si="126"/>
        <v>0</v>
      </c>
      <c r="J450" s="20"/>
      <c r="K450" s="19">
        <f>MAX(K420:K449)</f>
        <v>884</v>
      </c>
      <c r="L450" s="20"/>
      <c r="M450" s="21">
        <f>MAX(M420:M449)</f>
        <v>32.805429864253391</v>
      </c>
      <c r="N450" s="396"/>
      <c r="O450" s="21">
        <f>MAX(O420:O449)</f>
        <v>24.800000000000011</v>
      </c>
      <c r="P450" s="20"/>
      <c r="Q450" s="4"/>
    </row>
    <row r="451" spans="2:26" x14ac:dyDescent="0.25">
      <c r="B451" s="12" t="s">
        <v>37</v>
      </c>
      <c r="C451" s="16">
        <f t="shared" ref="C451:I451" si="127">MIN(C420:C449)</f>
        <v>60</v>
      </c>
      <c r="D451" s="14">
        <f t="shared" si="127"/>
        <v>41.5</v>
      </c>
      <c r="E451" s="16">
        <f t="shared" si="127"/>
        <v>594</v>
      </c>
      <c r="F451" s="337">
        <f t="shared" si="127"/>
        <v>0</v>
      </c>
      <c r="G451" s="14">
        <f t="shared" si="127"/>
        <v>23.9</v>
      </c>
      <c r="H451" s="16">
        <f t="shared" si="127"/>
        <v>290</v>
      </c>
      <c r="I451" s="16">
        <f t="shared" si="127"/>
        <v>0</v>
      </c>
      <c r="J451" s="14"/>
      <c r="K451" s="16">
        <f>MIN(K420:K449)</f>
        <v>0</v>
      </c>
      <c r="L451" s="14"/>
      <c r="M451" s="13">
        <f>MIN(M420:M449)</f>
        <v>32.805429864253391</v>
      </c>
      <c r="N451" s="164"/>
      <c r="O451" s="13">
        <f>MIN(O420:O449)</f>
        <v>0</v>
      </c>
      <c r="P451" s="14"/>
      <c r="Q451" s="4"/>
    </row>
    <row r="452" spans="2:26" x14ac:dyDescent="0.25">
      <c r="B452" s="12" t="s">
        <v>35</v>
      </c>
      <c r="C452" s="16">
        <f t="shared" ref="C452:I452" si="128">AVERAGE(C420:C449)</f>
        <v>60</v>
      </c>
      <c r="D452" s="14">
        <f t="shared" si="128"/>
        <v>41.5</v>
      </c>
      <c r="E452" s="16">
        <f t="shared" si="128"/>
        <v>594</v>
      </c>
      <c r="F452" s="337" t="e">
        <f t="shared" si="128"/>
        <v>#DIV/0!</v>
      </c>
      <c r="G452" s="14">
        <f t="shared" si="128"/>
        <v>23.9</v>
      </c>
      <c r="H452" s="16">
        <f t="shared" si="128"/>
        <v>290</v>
      </c>
      <c r="I452" s="16" t="e">
        <f t="shared" si="128"/>
        <v>#DIV/0!</v>
      </c>
      <c r="J452" s="14"/>
      <c r="K452" s="16">
        <f>AVERAGE(K420:K449)</f>
        <v>29.466666666666665</v>
      </c>
      <c r="L452" s="14"/>
      <c r="M452" s="13">
        <f>AVERAGE(M420:M449)</f>
        <v>32.805429864253391</v>
      </c>
      <c r="N452" s="164"/>
      <c r="O452" s="13">
        <f>AVERAGE(O420:O449)</f>
        <v>0.82666666666666699</v>
      </c>
      <c r="P452" s="14"/>
      <c r="Q452" s="4"/>
    </row>
    <row r="453" spans="2:26" x14ac:dyDescent="0.25">
      <c r="B453" s="15" t="s">
        <v>38</v>
      </c>
      <c r="C453" s="6"/>
      <c r="D453" s="6"/>
      <c r="E453" s="53"/>
      <c r="F453" s="419"/>
      <c r="G453" s="6"/>
      <c r="H453" s="53"/>
      <c r="I453" s="6"/>
      <c r="J453" s="6"/>
      <c r="K453" s="6"/>
      <c r="L453" s="6"/>
      <c r="M453" s="6"/>
      <c r="N453" s="394"/>
      <c r="O453" s="6"/>
      <c r="P453" s="6"/>
    </row>
    <row r="454" spans="2:26" x14ac:dyDescent="0.25">
      <c r="B454" s="5" t="s">
        <v>39</v>
      </c>
    </row>
    <row r="456" spans="2:26" x14ac:dyDescent="0.25">
      <c r="B456" s="1" t="s">
        <v>0</v>
      </c>
      <c r="C456" s="1"/>
      <c r="D456" s="1"/>
      <c r="E456" s="154"/>
      <c r="F456" s="409"/>
      <c r="G456" s="1"/>
      <c r="H456" s="154"/>
      <c r="I456" s="1"/>
      <c r="J456" s="1"/>
      <c r="K456" s="1"/>
      <c r="L456" s="1"/>
      <c r="M456" s="1"/>
      <c r="N456" s="389"/>
      <c r="O456" s="1"/>
      <c r="P456" s="1"/>
    </row>
    <row r="457" spans="2:26" x14ac:dyDescent="0.25">
      <c r="B457" s="3"/>
    </row>
    <row r="458" spans="2:26" x14ac:dyDescent="0.25">
      <c r="B458" s="11" t="s">
        <v>33</v>
      </c>
      <c r="C458" s="11"/>
      <c r="D458" s="434" t="s">
        <v>4</v>
      </c>
      <c r="E458" s="435"/>
      <c r="F458" s="436"/>
      <c r="G458" s="434" t="s">
        <v>5</v>
      </c>
      <c r="H458" s="435"/>
      <c r="I458" s="435"/>
      <c r="J458" s="436"/>
      <c r="K458" s="434" t="s">
        <v>6</v>
      </c>
      <c r="L458" s="436"/>
      <c r="M458" s="434" t="s">
        <v>7</v>
      </c>
      <c r="N458" s="436"/>
      <c r="O458" s="434" t="s">
        <v>8</v>
      </c>
      <c r="P458" s="436"/>
      <c r="Q458" s="4"/>
    </row>
    <row r="459" spans="2:26" x14ac:dyDescent="0.25">
      <c r="B459" s="118"/>
      <c r="C459" s="118" t="s">
        <v>3</v>
      </c>
      <c r="D459" s="121"/>
      <c r="E459" s="155" t="s">
        <v>78</v>
      </c>
      <c r="F459" s="411" t="s">
        <v>77</v>
      </c>
      <c r="G459" s="119"/>
      <c r="H459" s="155" t="s">
        <v>78</v>
      </c>
      <c r="I459" s="120" t="s">
        <v>77</v>
      </c>
      <c r="J459" s="11" t="s">
        <v>16</v>
      </c>
      <c r="K459" s="11"/>
      <c r="L459" s="11" t="s">
        <v>16</v>
      </c>
      <c r="M459" s="119"/>
      <c r="N459" s="390"/>
      <c r="O459" s="119"/>
      <c r="P459" s="119"/>
      <c r="Q459" s="4"/>
    </row>
    <row r="460" spans="2:26" x14ac:dyDescent="0.25">
      <c r="B460" s="22">
        <v>2019</v>
      </c>
      <c r="C460" s="22" t="s">
        <v>17</v>
      </c>
      <c r="D460" s="22" t="s">
        <v>14</v>
      </c>
      <c r="E460" s="63" t="s">
        <v>17</v>
      </c>
      <c r="F460" s="412" t="s">
        <v>17</v>
      </c>
      <c r="G460" s="22" t="s">
        <v>14</v>
      </c>
      <c r="H460" s="63" t="s">
        <v>17</v>
      </c>
      <c r="I460" s="22" t="s">
        <v>17</v>
      </c>
      <c r="J460" s="22" t="s">
        <v>17</v>
      </c>
      <c r="K460" s="22" t="s">
        <v>17</v>
      </c>
      <c r="L460" s="22" t="s">
        <v>17</v>
      </c>
      <c r="M460" s="22" t="s">
        <v>15</v>
      </c>
      <c r="N460" s="391" t="s">
        <v>16</v>
      </c>
      <c r="O460" s="22" t="s">
        <v>15</v>
      </c>
      <c r="P460" s="22" t="s">
        <v>16</v>
      </c>
      <c r="Q460" s="4"/>
    </row>
    <row r="461" spans="2:26" x14ac:dyDescent="0.25">
      <c r="B461" s="12">
        <v>1</v>
      </c>
      <c r="C461" s="27" t="str">
        <f>IF(ISNUMBER(H461), H461-ORC!O449,"")</f>
        <v/>
      </c>
      <c r="D461" s="14"/>
      <c r="E461" s="16"/>
      <c r="F461" s="337"/>
      <c r="G461" s="14"/>
      <c r="H461" s="16"/>
      <c r="I461" s="16"/>
      <c r="J461" s="16">
        <f>J449+H461</f>
        <v>131776</v>
      </c>
      <c r="K461" s="16">
        <f>E461+H461</f>
        <v>0</v>
      </c>
      <c r="L461" s="16">
        <f>L449+K461</f>
        <v>429318</v>
      </c>
      <c r="M461" s="13" t="str">
        <f>IF(AND(ISNUMBER(H461),ISNUMBER(K461)), H461/K461*100,"")</f>
        <v/>
      </c>
      <c r="N461" s="316">
        <f>J461/L461*100</f>
        <v>30.694263925574983</v>
      </c>
      <c r="O461" s="13">
        <f>-(K461*0.3)+H461</f>
        <v>0</v>
      </c>
      <c r="P461" s="13">
        <f>-(L461*0.3)+J461</f>
        <v>2980.6000000000058</v>
      </c>
      <c r="Q461" s="4"/>
      <c r="Z461" s="153">
        <v>43800</v>
      </c>
    </row>
    <row r="462" spans="2:26" x14ac:dyDescent="0.25">
      <c r="B462" s="12">
        <f t="shared" ref="B462:B491" si="129">SUM(B461+1)</f>
        <v>2</v>
      </c>
      <c r="C462" s="27" t="str">
        <f>IF(ISNUMBER(H462), H462-ORC!O450,"")</f>
        <v/>
      </c>
      <c r="D462" s="14"/>
      <c r="E462" s="16"/>
      <c r="F462" s="337"/>
      <c r="G462" s="14"/>
      <c r="H462" s="16"/>
      <c r="I462" s="16"/>
      <c r="J462" s="16">
        <f t="shared" ref="J462:J491" si="130">J461+H462</f>
        <v>131776</v>
      </c>
      <c r="K462" s="16">
        <f t="shared" ref="K462:K491" si="131">E462+H462</f>
        <v>0</v>
      </c>
      <c r="L462" s="12">
        <f t="shared" ref="L462:L491" si="132">L461+K462</f>
        <v>429318</v>
      </c>
      <c r="M462" s="13" t="str">
        <f t="shared" ref="M462:M491" si="133">IF(AND(ISNUMBER(H462),ISNUMBER(K462)), H462/K462*100,"")</f>
        <v/>
      </c>
      <c r="N462" s="316">
        <f t="shared" ref="N462:N491" si="134">J462/L462*100</f>
        <v>30.694263925574983</v>
      </c>
      <c r="O462" s="13">
        <f t="shared" ref="O462:O491" si="135">-(K462*0.3)+H462</f>
        <v>0</v>
      </c>
      <c r="P462" s="13">
        <f t="shared" ref="P462:P491" si="136">-(L462*0.3)+J462</f>
        <v>2980.6000000000058</v>
      </c>
      <c r="Q462" s="4"/>
      <c r="Z462" s="153">
        <f>Z461+1</f>
        <v>43801</v>
      </c>
    </row>
    <row r="463" spans="2:26" x14ac:dyDescent="0.25">
      <c r="B463" s="12">
        <f t="shared" si="129"/>
        <v>3</v>
      </c>
      <c r="C463" s="27" t="str">
        <f>IF(ISNUMBER(H463), H463-ORC!O451,"")</f>
        <v/>
      </c>
      <c r="D463" s="14"/>
      <c r="E463" s="16"/>
      <c r="F463" s="336"/>
      <c r="G463" s="14"/>
      <c r="H463" s="16"/>
      <c r="I463" s="16"/>
      <c r="J463" s="16">
        <f t="shared" si="130"/>
        <v>131776</v>
      </c>
      <c r="K463" s="16">
        <f t="shared" si="131"/>
        <v>0</v>
      </c>
      <c r="L463" s="12">
        <f t="shared" si="132"/>
        <v>429318</v>
      </c>
      <c r="M463" s="13" t="str">
        <f t="shared" si="133"/>
        <v/>
      </c>
      <c r="N463" s="316">
        <f t="shared" si="134"/>
        <v>30.694263925574983</v>
      </c>
      <c r="O463" s="13">
        <f t="shared" si="135"/>
        <v>0</v>
      </c>
      <c r="P463" s="13">
        <f t="shared" si="136"/>
        <v>2980.6000000000058</v>
      </c>
      <c r="Q463" s="4"/>
      <c r="Z463" s="153">
        <f t="shared" ref="Z463:Z491" si="137">Z462+1</f>
        <v>43802</v>
      </c>
    </row>
    <row r="464" spans="2:26" x14ac:dyDescent="0.25">
      <c r="B464" s="12">
        <f t="shared" si="129"/>
        <v>4</v>
      </c>
      <c r="C464" s="27" t="str">
        <f>IF(ISNUMBER(H464), H464-ORC!O452,"")</f>
        <v/>
      </c>
      <c r="D464" s="14"/>
      <c r="E464" s="16"/>
      <c r="F464" s="336"/>
      <c r="G464" s="14"/>
      <c r="H464" s="16"/>
      <c r="I464" s="16"/>
      <c r="J464" s="16">
        <f t="shared" si="130"/>
        <v>131776</v>
      </c>
      <c r="K464" s="16">
        <f t="shared" si="131"/>
        <v>0</v>
      </c>
      <c r="L464" s="12">
        <f t="shared" si="132"/>
        <v>429318</v>
      </c>
      <c r="M464" s="13" t="str">
        <f t="shared" si="133"/>
        <v/>
      </c>
      <c r="N464" s="316">
        <f t="shared" si="134"/>
        <v>30.694263925574983</v>
      </c>
      <c r="O464" s="13">
        <f t="shared" si="135"/>
        <v>0</v>
      </c>
      <c r="P464" s="13">
        <f t="shared" si="136"/>
        <v>2980.6000000000058</v>
      </c>
      <c r="Q464" s="4"/>
      <c r="Z464" s="153">
        <f t="shared" si="137"/>
        <v>43803</v>
      </c>
    </row>
    <row r="465" spans="1:26" x14ac:dyDescent="0.25">
      <c r="B465" s="12">
        <f t="shared" si="129"/>
        <v>5</v>
      </c>
      <c r="C465" s="27" t="str">
        <f>IF(ISNUMBER(H465), H465-ORC!O453,"")</f>
        <v/>
      </c>
      <c r="D465" s="14"/>
      <c r="E465" s="16"/>
      <c r="F465" s="337"/>
      <c r="G465" s="14"/>
      <c r="H465" s="16"/>
      <c r="I465" s="16"/>
      <c r="J465" s="16">
        <f t="shared" si="130"/>
        <v>131776</v>
      </c>
      <c r="K465" s="16">
        <f t="shared" si="131"/>
        <v>0</v>
      </c>
      <c r="L465" s="12">
        <f t="shared" si="132"/>
        <v>429318</v>
      </c>
      <c r="M465" s="13" t="str">
        <f t="shared" si="133"/>
        <v/>
      </c>
      <c r="N465" s="316">
        <f t="shared" si="134"/>
        <v>30.694263925574983</v>
      </c>
      <c r="O465" s="13">
        <f t="shared" si="135"/>
        <v>0</v>
      </c>
      <c r="P465" s="13">
        <f t="shared" si="136"/>
        <v>2980.6000000000058</v>
      </c>
      <c r="Q465" s="4"/>
      <c r="Z465" s="153">
        <f t="shared" si="137"/>
        <v>43804</v>
      </c>
    </row>
    <row r="466" spans="1:26" x14ac:dyDescent="0.25">
      <c r="B466" s="12">
        <f t="shared" si="129"/>
        <v>6</v>
      </c>
      <c r="C466" s="27" t="str">
        <f>IF(ISNUMBER(H466), H466-ORC!O454,"")</f>
        <v/>
      </c>
      <c r="D466" s="14"/>
      <c r="E466" s="16"/>
      <c r="F466" s="336"/>
      <c r="G466" s="14"/>
      <c r="H466" s="16"/>
      <c r="I466" s="16"/>
      <c r="J466" s="16">
        <f t="shared" si="130"/>
        <v>131776</v>
      </c>
      <c r="K466" s="16">
        <f t="shared" si="131"/>
        <v>0</v>
      </c>
      <c r="L466" s="12">
        <f t="shared" si="132"/>
        <v>429318</v>
      </c>
      <c r="M466" s="13" t="str">
        <f t="shared" si="133"/>
        <v/>
      </c>
      <c r="N466" s="316">
        <f t="shared" si="134"/>
        <v>30.694263925574983</v>
      </c>
      <c r="O466" s="13">
        <f t="shared" si="135"/>
        <v>0</v>
      </c>
      <c r="P466" s="13">
        <f t="shared" si="136"/>
        <v>2980.6000000000058</v>
      </c>
      <c r="Q466" s="4"/>
      <c r="Z466" s="153">
        <f t="shared" si="137"/>
        <v>43805</v>
      </c>
    </row>
    <row r="467" spans="1:26" x14ac:dyDescent="0.25">
      <c r="B467" s="12">
        <f t="shared" si="129"/>
        <v>7</v>
      </c>
      <c r="C467" s="27" t="str">
        <f>IF(ISNUMBER(H467), H467-ORC!O455,"")</f>
        <v/>
      </c>
      <c r="D467" s="14"/>
      <c r="E467" s="16"/>
      <c r="F467" s="336"/>
      <c r="G467" s="14"/>
      <c r="H467" s="16"/>
      <c r="I467" s="16"/>
      <c r="J467" s="16">
        <f t="shared" si="130"/>
        <v>131776</v>
      </c>
      <c r="K467" s="16">
        <f t="shared" si="131"/>
        <v>0</v>
      </c>
      <c r="L467" s="12">
        <f t="shared" si="132"/>
        <v>429318</v>
      </c>
      <c r="M467" s="13" t="str">
        <f t="shared" si="133"/>
        <v/>
      </c>
      <c r="N467" s="316">
        <f t="shared" si="134"/>
        <v>30.694263925574983</v>
      </c>
      <c r="O467" s="13">
        <f t="shared" si="135"/>
        <v>0</v>
      </c>
      <c r="P467" s="13">
        <f t="shared" si="136"/>
        <v>2980.6000000000058</v>
      </c>
      <c r="Q467" s="4"/>
      <c r="Z467" s="153">
        <f t="shared" si="137"/>
        <v>43806</v>
      </c>
    </row>
    <row r="468" spans="1:26" x14ac:dyDescent="0.25">
      <c r="A468" s="306"/>
      <c r="B468" s="12">
        <f t="shared" si="129"/>
        <v>8</v>
      </c>
      <c r="C468" s="27" t="str">
        <f>IF(ISNUMBER(H468), H468-ORC!O456,"")</f>
        <v/>
      </c>
      <c r="D468" s="14"/>
      <c r="E468" s="16"/>
      <c r="F468" s="337"/>
      <c r="G468" s="14"/>
      <c r="H468" s="16"/>
      <c r="I468" s="16"/>
      <c r="J468" s="16">
        <f t="shared" si="130"/>
        <v>131776</v>
      </c>
      <c r="K468" s="16">
        <f t="shared" si="131"/>
        <v>0</v>
      </c>
      <c r="L468" s="12">
        <f t="shared" si="132"/>
        <v>429318</v>
      </c>
      <c r="M468" s="13" t="str">
        <f t="shared" si="133"/>
        <v/>
      </c>
      <c r="N468" s="316">
        <f t="shared" si="134"/>
        <v>30.694263925574983</v>
      </c>
      <c r="O468" s="13">
        <f t="shared" si="135"/>
        <v>0</v>
      </c>
      <c r="P468" s="13">
        <f t="shared" si="136"/>
        <v>2980.6000000000058</v>
      </c>
      <c r="Q468" s="4"/>
      <c r="Z468" s="153">
        <f t="shared" si="137"/>
        <v>43807</v>
      </c>
    </row>
    <row r="469" spans="1:26" x14ac:dyDescent="0.25">
      <c r="B469" s="12">
        <f t="shared" si="129"/>
        <v>9</v>
      </c>
      <c r="C469" s="27" t="str">
        <f>IF(ISNUMBER(H469), H469-ORC!O457,"")</f>
        <v/>
      </c>
      <c r="D469" s="14"/>
      <c r="E469" s="16"/>
      <c r="F469" s="337"/>
      <c r="G469" s="14"/>
      <c r="H469" s="16"/>
      <c r="I469" s="16"/>
      <c r="J469" s="16">
        <f t="shared" si="130"/>
        <v>131776</v>
      </c>
      <c r="K469" s="16">
        <f t="shared" si="131"/>
        <v>0</v>
      </c>
      <c r="L469" s="12">
        <f t="shared" si="132"/>
        <v>429318</v>
      </c>
      <c r="M469" s="13" t="str">
        <f t="shared" si="133"/>
        <v/>
      </c>
      <c r="N469" s="316">
        <f t="shared" si="134"/>
        <v>30.694263925574983</v>
      </c>
      <c r="O469" s="13">
        <f t="shared" si="135"/>
        <v>0</v>
      </c>
      <c r="P469" s="13">
        <f t="shared" si="136"/>
        <v>2980.6000000000058</v>
      </c>
      <c r="Q469" s="4"/>
      <c r="Z469" s="153">
        <f t="shared" si="137"/>
        <v>43808</v>
      </c>
    </row>
    <row r="470" spans="1:26" x14ac:dyDescent="0.25">
      <c r="B470" s="12">
        <f t="shared" si="129"/>
        <v>10</v>
      </c>
      <c r="C470" s="27" t="str">
        <f>IF(ISNUMBER(H470), H470-ORC!O458,"")</f>
        <v/>
      </c>
      <c r="D470" s="14"/>
      <c r="E470" s="16"/>
      <c r="F470" s="336"/>
      <c r="G470" s="14"/>
      <c r="H470" s="16"/>
      <c r="I470" s="16"/>
      <c r="J470" s="16">
        <f t="shared" si="130"/>
        <v>131776</v>
      </c>
      <c r="K470" s="16">
        <f t="shared" si="131"/>
        <v>0</v>
      </c>
      <c r="L470" s="12">
        <f t="shared" si="132"/>
        <v>429318</v>
      </c>
      <c r="M470" s="13" t="str">
        <f t="shared" si="133"/>
        <v/>
      </c>
      <c r="N470" s="316">
        <f t="shared" si="134"/>
        <v>30.694263925574983</v>
      </c>
      <c r="O470" s="13">
        <f t="shared" si="135"/>
        <v>0</v>
      </c>
      <c r="P470" s="13">
        <f t="shared" si="136"/>
        <v>2980.6000000000058</v>
      </c>
      <c r="Q470" s="4"/>
      <c r="Z470" s="153">
        <f t="shared" si="137"/>
        <v>43809</v>
      </c>
    </row>
    <row r="471" spans="1:26" x14ac:dyDescent="0.25">
      <c r="B471" s="12">
        <f t="shared" si="129"/>
        <v>11</v>
      </c>
      <c r="C471" s="27" t="str">
        <f>IF(ISNUMBER(H471), H471-ORC!O459,"")</f>
        <v/>
      </c>
      <c r="D471" s="14"/>
      <c r="E471" s="16"/>
      <c r="F471" s="336"/>
      <c r="G471" s="14"/>
      <c r="H471" s="16"/>
      <c r="I471" s="16"/>
      <c r="J471" s="16">
        <f t="shared" si="130"/>
        <v>131776</v>
      </c>
      <c r="K471" s="16">
        <f t="shared" si="131"/>
        <v>0</v>
      </c>
      <c r="L471" s="12">
        <f t="shared" si="132"/>
        <v>429318</v>
      </c>
      <c r="M471" s="13" t="str">
        <f t="shared" si="133"/>
        <v/>
      </c>
      <c r="N471" s="316">
        <f t="shared" si="134"/>
        <v>30.694263925574983</v>
      </c>
      <c r="O471" s="13">
        <f t="shared" si="135"/>
        <v>0</v>
      </c>
      <c r="P471" s="13">
        <f t="shared" si="136"/>
        <v>2980.6000000000058</v>
      </c>
      <c r="Q471" s="4"/>
      <c r="Z471" s="153">
        <f t="shared" si="137"/>
        <v>43810</v>
      </c>
    </row>
    <row r="472" spans="1:26" x14ac:dyDescent="0.25">
      <c r="B472" s="12">
        <f t="shared" si="129"/>
        <v>12</v>
      </c>
      <c r="C472" s="27" t="str">
        <f>IF(ISNUMBER(H472), H472-ORC!O460,"")</f>
        <v/>
      </c>
      <c r="D472" s="14"/>
      <c r="E472" s="16"/>
      <c r="F472" s="337"/>
      <c r="G472" s="14"/>
      <c r="H472" s="16"/>
      <c r="I472" s="16"/>
      <c r="J472" s="16">
        <f t="shared" si="130"/>
        <v>131776</v>
      </c>
      <c r="K472" s="16">
        <f t="shared" si="131"/>
        <v>0</v>
      </c>
      <c r="L472" s="12">
        <f t="shared" si="132"/>
        <v>429318</v>
      </c>
      <c r="M472" s="13" t="str">
        <f t="shared" si="133"/>
        <v/>
      </c>
      <c r="N472" s="316">
        <f t="shared" si="134"/>
        <v>30.694263925574983</v>
      </c>
      <c r="O472" s="13">
        <f t="shared" si="135"/>
        <v>0</v>
      </c>
      <c r="P472" s="13">
        <f t="shared" si="136"/>
        <v>2980.6000000000058</v>
      </c>
      <c r="Q472" s="4"/>
      <c r="Z472" s="153">
        <f t="shared" si="137"/>
        <v>43811</v>
      </c>
    </row>
    <row r="473" spans="1:26" x14ac:dyDescent="0.25">
      <c r="B473" s="12">
        <f t="shared" si="129"/>
        <v>13</v>
      </c>
      <c r="C473" s="27" t="str">
        <f>IF(ISNUMBER(H473), H473-ORC!O461,"")</f>
        <v/>
      </c>
      <c r="D473" s="14"/>
      <c r="E473" s="16"/>
      <c r="F473" s="337"/>
      <c r="G473" s="14"/>
      <c r="H473" s="16"/>
      <c r="I473" s="16"/>
      <c r="J473" s="16">
        <f t="shared" si="130"/>
        <v>131776</v>
      </c>
      <c r="K473" s="16">
        <f t="shared" si="131"/>
        <v>0</v>
      </c>
      <c r="L473" s="12">
        <f t="shared" si="132"/>
        <v>429318</v>
      </c>
      <c r="M473" s="13" t="str">
        <f t="shared" si="133"/>
        <v/>
      </c>
      <c r="N473" s="316">
        <f t="shared" si="134"/>
        <v>30.694263925574983</v>
      </c>
      <c r="O473" s="13">
        <f t="shared" si="135"/>
        <v>0</v>
      </c>
      <c r="P473" s="13">
        <f t="shared" si="136"/>
        <v>2980.6000000000058</v>
      </c>
      <c r="Q473" s="4"/>
      <c r="Z473" s="153">
        <f t="shared" si="137"/>
        <v>43812</v>
      </c>
    </row>
    <row r="474" spans="1:26" x14ac:dyDescent="0.25">
      <c r="B474" s="12">
        <f t="shared" si="129"/>
        <v>14</v>
      </c>
      <c r="C474" s="27" t="str">
        <f>IF(ISNUMBER(H474), H474-ORC!O462,"")</f>
        <v/>
      </c>
      <c r="D474" s="14"/>
      <c r="E474" s="16"/>
      <c r="F474" s="336"/>
      <c r="G474" s="14"/>
      <c r="H474" s="16"/>
      <c r="I474" s="16"/>
      <c r="J474" s="16">
        <f t="shared" si="130"/>
        <v>131776</v>
      </c>
      <c r="K474" s="16">
        <f t="shared" si="131"/>
        <v>0</v>
      </c>
      <c r="L474" s="12">
        <f t="shared" si="132"/>
        <v>429318</v>
      </c>
      <c r="M474" s="13" t="str">
        <f t="shared" si="133"/>
        <v/>
      </c>
      <c r="N474" s="316">
        <f t="shared" si="134"/>
        <v>30.694263925574983</v>
      </c>
      <c r="O474" s="13">
        <f t="shared" si="135"/>
        <v>0</v>
      </c>
      <c r="P474" s="13">
        <f t="shared" si="136"/>
        <v>2980.6000000000058</v>
      </c>
      <c r="Q474" s="4"/>
      <c r="Z474" s="153">
        <f t="shared" si="137"/>
        <v>43813</v>
      </c>
    </row>
    <row r="475" spans="1:26" x14ac:dyDescent="0.25">
      <c r="B475" s="12">
        <f t="shared" si="129"/>
        <v>15</v>
      </c>
      <c r="C475" s="27" t="str">
        <f>IF(ISNUMBER(H475), H475-ORC!O463,"")</f>
        <v/>
      </c>
      <c r="D475" s="14"/>
      <c r="E475" s="16"/>
      <c r="F475" s="337"/>
      <c r="G475" s="14"/>
      <c r="H475" s="16"/>
      <c r="I475" s="16"/>
      <c r="J475" s="16">
        <f t="shared" si="130"/>
        <v>131776</v>
      </c>
      <c r="K475" s="16">
        <f t="shared" si="131"/>
        <v>0</v>
      </c>
      <c r="L475" s="12">
        <f t="shared" si="132"/>
        <v>429318</v>
      </c>
      <c r="M475" s="13" t="str">
        <f t="shared" si="133"/>
        <v/>
      </c>
      <c r="N475" s="316">
        <f t="shared" si="134"/>
        <v>30.694263925574983</v>
      </c>
      <c r="O475" s="13">
        <f t="shared" si="135"/>
        <v>0</v>
      </c>
      <c r="P475" s="13">
        <f t="shared" si="136"/>
        <v>2980.6000000000058</v>
      </c>
      <c r="Q475" s="4"/>
      <c r="Z475" s="153">
        <f t="shared" si="137"/>
        <v>43814</v>
      </c>
    </row>
    <row r="476" spans="1:26" x14ac:dyDescent="0.25">
      <c r="A476" s="322"/>
      <c r="B476" s="12">
        <f t="shared" si="129"/>
        <v>16</v>
      </c>
      <c r="C476" s="27" t="str">
        <f>IF(ISNUMBER(H476), H476-ORC!O464,"")</f>
        <v/>
      </c>
      <c r="D476" s="14"/>
      <c r="E476" s="16"/>
      <c r="F476" s="337"/>
      <c r="G476" s="14"/>
      <c r="H476" s="16"/>
      <c r="I476" s="16"/>
      <c r="J476" s="16">
        <f t="shared" si="130"/>
        <v>131776</v>
      </c>
      <c r="K476" s="16">
        <f t="shared" si="131"/>
        <v>0</v>
      </c>
      <c r="L476" s="12">
        <f t="shared" si="132"/>
        <v>429318</v>
      </c>
      <c r="M476" s="13" t="str">
        <f t="shared" si="133"/>
        <v/>
      </c>
      <c r="N476" s="316">
        <f t="shared" si="134"/>
        <v>30.694263925574983</v>
      </c>
      <c r="O476" s="13">
        <f t="shared" si="135"/>
        <v>0</v>
      </c>
      <c r="P476" s="13">
        <f t="shared" si="136"/>
        <v>2980.6000000000058</v>
      </c>
      <c r="Q476" s="4"/>
      <c r="Z476" s="153">
        <f t="shared" si="137"/>
        <v>43815</v>
      </c>
    </row>
    <row r="477" spans="1:26" x14ac:dyDescent="0.25">
      <c r="B477" s="12">
        <f t="shared" si="129"/>
        <v>17</v>
      </c>
      <c r="C477" s="27" t="str">
        <f>IF(ISNUMBER(H477), H477-ORC!O465,"")</f>
        <v/>
      </c>
      <c r="D477" s="14"/>
      <c r="E477" s="16"/>
      <c r="F477" s="336"/>
      <c r="G477" s="14"/>
      <c r="H477" s="16"/>
      <c r="I477" s="16"/>
      <c r="J477" s="16">
        <f t="shared" si="130"/>
        <v>131776</v>
      </c>
      <c r="K477" s="16">
        <f t="shared" si="131"/>
        <v>0</v>
      </c>
      <c r="L477" s="12">
        <f t="shared" si="132"/>
        <v>429318</v>
      </c>
      <c r="M477" s="13" t="str">
        <f t="shared" si="133"/>
        <v/>
      </c>
      <c r="N477" s="316">
        <f t="shared" si="134"/>
        <v>30.694263925574983</v>
      </c>
      <c r="O477" s="13">
        <f t="shared" si="135"/>
        <v>0</v>
      </c>
      <c r="P477" s="13">
        <f t="shared" si="136"/>
        <v>2980.6000000000058</v>
      </c>
      <c r="Q477" s="4"/>
      <c r="Z477" s="153">
        <f t="shared" si="137"/>
        <v>43816</v>
      </c>
    </row>
    <row r="478" spans="1:26" x14ac:dyDescent="0.25">
      <c r="B478" s="12">
        <f t="shared" si="129"/>
        <v>18</v>
      </c>
      <c r="C478" s="27" t="str">
        <f>IF(ISNUMBER(H478), H478-ORC!O466,"")</f>
        <v/>
      </c>
      <c r="D478" s="14"/>
      <c r="E478" s="16"/>
      <c r="F478" s="336"/>
      <c r="G478" s="14"/>
      <c r="H478" s="16"/>
      <c r="I478" s="16"/>
      <c r="J478" s="16">
        <f t="shared" si="130"/>
        <v>131776</v>
      </c>
      <c r="K478" s="16">
        <f t="shared" si="131"/>
        <v>0</v>
      </c>
      <c r="L478" s="12">
        <f t="shared" si="132"/>
        <v>429318</v>
      </c>
      <c r="M478" s="13" t="str">
        <f t="shared" si="133"/>
        <v/>
      </c>
      <c r="N478" s="316">
        <f t="shared" si="134"/>
        <v>30.694263925574983</v>
      </c>
      <c r="O478" s="13">
        <f t="shared" si="135"/>
        <v>0</v>
      </c>
      <c r="P478" s="13">
        <f t="shared" si="136"/>
        <v>2980.6000000000058</v>
      </c>
      <c r="Q478" s="4"/>
      <c r="Z478" s="153">
        <f t="shared" si="137"/>
        <v>43817</v>
      </c>
    </row>
    <row r="479" spans="1:26" x14ac:dyDescent="0.25">
      <c r="B479" s="12">
        <f t="shared" si="129"/>
        <v>19</v>
      </c>
      <c r="C479" s="27" t="str">
        <f>IF(ISNUMBER(H479), H479-ORC!O467,"")</f>
        <v/>
      </c>
      <c r="D479" s="14"/>
      <c r="E479" s="16"/>
      <c r="F479" s="337"/>
      <c r="G479" s="14"/>
      <c r="H479" s="16"/>
      <c r="I479" s="16"/>
      <c r="J479" s="16">
        <f t="shared" si="130"/>
        <v>131776</v>
      </c>
      <c r="K479" s="16">
        <f t="shared" si="131"/>
        <v>0</v>
      </c>
      <c r="L479" s="12">
        <f t="shared" si="132"/>
        <v>429318</v>
      </c>
      <c r="M479" s="13" t="str">
        <f t="shared" si="133"/>
        <v/>
      </c>
      <c r="N479" s="316">
        <f t="shared" si="134"/>
        <v>30.694263925574983</v>
      </c>
      <c r="O479" s="13">
        <f t="shared" si="135"/>
        <v>0</v>
      </c>
      <c r="P479" s="13">
        <f t="shared" si="136"/>
        <v>2980.6000000000058</v>
      </c>
      <c r="Q479" s="4"/>
      <c r="Z479" s="153">
        <f t="shared" si="137"/>
        <v>43818</v>
      </c>
    </row>
    <row r="480" spans="1:26" x14ac:dyDescent="0.25">
      <c r="B480" s="12">
        <f t="shared" si="129"/>
        <v>20</v>
      </c>
      <c r="C480" s="27" t="str">
        <f>IF(ISNUMBER(H480), H480-ORC!O468,"")</f>
        <v/>
      </c>
      <c r="D480" s="14"/>
      <c r="E480" s="16"/>
      <c r="F480" s="337"/>
      <c r="G480" s="14"/>
      <c r="H480" s="16"/>
      <c r="I480" s="16"/>
      <c r="J480" s="16">
        <f t="shared" si="130"/>
        <v>131776</v>
      </c>
      <c r="K480" s="16">
        <f t="shared" si="131"/>
        <v>0</v>
      </c>
      <c r="L480" s="12">
        <f t="shared" si="132"/>
        <v>429318</v>
      </c>
      <c r="M480" s="13" t="str">
        <f t="shared" si="133"/>
        <v/>
      </c>
      <c r="N480" s="316">
        <f t="shared" si="134"/>
        <v>30.694263925574983</v>
      </c>
      <c r="O480" s="13">
        <f t="shared" si="135"/>
        <v>0</v>
      </c>
      <c r="P480" s="13">
        <f t="shared" si="136"/>
        <v>2980.6000000000058</v>
      </c>
      <c r="Q480" s="4"/>
      <c r="Z480" s="153">
        <f t="shared" si="137"/>
        <v>43819</v>
      </c>
    </row>
    <row r="481" spans="1:26" x14ac:dyDescent="0.25">
      <c r="B481" s="12">
        <f t="shared" si="129"/>
        <v>21</v>
      </c>
      <c r="C481" s="27" t="str">
        <f>IF(ISNUMBER(H481), H481-ORC!O469,"")</f>
        <v/>
      </c>
      <c r="D481" s="14"/>
      <c r="E481" s="16"/>
      <c r="F481" s="336"/>
      <c r="G481" s="14"/>
      <c r="H481" s="16"/>
      <c r="I481" s="16"/>
      <c r="J481" s="16">
        <f t="shared" si="130"/>
        <v>131776</v>
      </c>
      <c r="K481" s="16">
        <f t="shared" si="131"/>
        <v>0</v>
      </c>
      <c r="L481" s="12">
        <f t="shared" si="132"/>
        <v>429318</v>
      </c>
      <c r="M481" s="13" t="str">
        <f t="shared" si="133"/>
        <v/>
      </c>
      <c r="N481" s="316">
        <f t="shared" si="134"/>
        <v>30.694263925574983</v>
      </c>
      <c r="O481" s="13">
        <f t="shared" si="135"/>
        <v>0</v>
      </c>
      <c r="P481" s="13">
        <f t="shared" si="136"/>
        <v>2980.6000000000058</v>
      </c>
      <c r="Q481" s="4"/>
      <c r="Z481" s="153">
        <f t="shared" si="137"/>
        <v>43820</v>
      </c>
    </row>
    <row r="482" spans="1:26" x14ac:dyDescent="0.25">
      <c r="B482" s="12">
        <f t="shared" si="129"/>
        <v>22</v>
      </c>
      <c r="C482" s="27" t="str">
        <f>IF(ISNUMBER(H482), H482-ORC!O470,"")</f>
        <v/>
      </c>
      <c r="D482" s="14"/>
      <c r="E482" s="16"/>
      <c r="F482" s="337"/>
      <c r="G482" s="14"/>
      <c r="H482" s="16"/>
      <c r="I482" s="16"/>
      <c r="J482" s="16">
        <f t="shared" si="130"/>
        <v>131776</v>
      </c>
      <c r="K482" s="16">
        <f t="shared" si="131"/>
        <v>0</v>
      </c>
      <c r="L482" s="12">
        <f t="shared" si="132"/>
        <v>429318</v>
      </c>
      <c r="M482" s="13" t="str">
        <f t="shared" si="133"/>
        <v/>
      </c>
      <c r="N482" s="316">
        <f t="shared" si="134"/>
        <v>30.694263925574983</v>
      </c>
      <c r="O482" s="13">
        <f t="shared" si="135"/>
        <v>0</v>
      </c>
      <c r="P482" s="13">
        <f t="shared" si="136"/>
        <v>2980.6000000000058</v>
      </c>
      <c r="Q482" s="4"/>
      <c r="Z482" s="153">
        <f t="shared" si="137"/>
        <v>43821</v>
      </c>
    </row>
    <row r="483" spans="1:26" x14ac:dyDescent="0.25">
      <c r="B483" s="12">
        <f t="shared" si="129"/>
        <v>23</v>
      </c>
      <c r="C483" s="27" t="str">
        <f>IF(ISNUMBER(H483), H483-ORC!O471,"")</f>
        <v/>
      </c>
      <c r="D483" s="14"/>
      <c r="E483" s="16"/>
      <c r="F483" s="336"/>
      <c r="G483" s="14"/>
      <c r="H483" s="16"/>
      <c r="I483" s="16"/>
      <c r="J483" s="16">
        <f t="shared" si="130"/>
        <v>131776</v>
      </c>
      <c r="K483" s="16">
        <f t="shared" si="131"/>
        <v>0</v>
      </c>
      <c r="L483" s="12">
        <f t="shared" si="132"/>
        <v>429318</v>
      </c>
      <c r="M483" s="13" t="str">
        <f t="shared" si="133"/>
        <v/>
      </c>
      <c r="N483" s="316">
        <f t="shared" si="134"/>
        <v>30.694263925574983</v>
      </c>
      <c r="O483" s="13">
        <f t="shared" si="135"/>
        <v>0</v>
      </c>
      <c r="P483" s="13">
        <f t="shared" si="136"/>
        <v>2980.6000000000058</v>
      </c>
      <c r="Q483" s="4"/>
      <c r="Z483" s="153">
        <f t="shared" si="137"/>
        <v>43822</v>
      </c>
    </row>
    <row r="484" spans="1:26" x14ac:dyDescent="0.25">
      <c r="B484" s="12">
        <f t="shared" si="129"/>
        <v>24</v>
      </c>
      <c r="C484" s="27" t="str">
        <f>IF(ISNUMBER(H484), H484-ORC!O472,"")</f>
        <v/>
      </c>
      <c r="D484" s="14"/>
      <c r="E484" s="16"/>
      <c r="F484" s="337"/>
      <c r="G484" s="14"/>
      <c r="H484" s="16"/>
      <c r="I484" s="16"/>
      <c r="J484" s="16">
        <f t="shared" si="130"/>
        <v>131776</v>
      </c>
      <c r="K484" s="16">
        <f t="shared" si="131"/>
        <v>0</v>
      </c>
      <c r="L484" s="12">
        <f t="shared" si="132"/>
        <v>429318</v>
      </c>
      <c r="M484" s="13" t="str">
        <f t="shared" si="133"/>
        <v/>
      </c>
      <c r="N484" s="316">
        <f t="shared" si="134"/>
        <v>30.694263925574983</v>
      </c>
      <c r="O484" s="13">
        <f t="shared" si="135"/>
        <v>0</v>
      </c>
      <c r="P484" s="13">
        <f t="shared" si="136"/>
        <v>2980.6000000000058</v>
      </c>
      <c r="Q484" s="4"/>
      <c r="Z484" s="153">
        <f t="shared" si="137"/>
        <v>43823</v>
      </c>
    </row>
    <row r="485" spans="1:26" x14ac:dyDescent="0.25">
      <c r="A485" s="322"/>
      <c r="B485" s="12">
        <f t="shared" si="129"/>
        <v>25</v>
      </c>
      <c r="C485" s="27" t="str">
        <f>IF(ISNUMBER(H485), H485-ORC!O473,"")</f>
        <v/>
      </c>
      <c r="D485" s="14"/>
      <c r="E485" s="16"/>
      <c r="F485" s="337"/>
      <c r="G485" s="14"/>
      <c r="H485" s="16"/>
      <c r="I485" s="16"/>
      <c r="J485" s="16">
        <f t="shared" si="130"/>
        <v>131776</v>
      </c>
      <c r="K485" s="16">
        <f t="shared" si="131"/>
        <v>0</v>
      </c>
      <c r="L485" s="12">
        <f t="shared" si="132"/>
        <v>429318</v>
      </c>
      <c r="M485" s="13" t="str">
        <f t="shared" si="133"/>
        <v/>
      </c>
      <c r="N485" s="316">
        <f t="shared" si="134"/>
        <v>30.694263925574983</v>
      </c>
      <c r="O485" s="13">
        <f t="shared" si="135"/>
        <v>0</v>
      </c>
      <c r="P485" s="13">
        <f t="shared" si="136"/>
        <v>2980.6000000000058</v>
      </c>
      <c r="Q485" s="4"/>
      <c r="Z485" s="153">
        <f t="shared" si="137"/>
        <v>43824</v>
      </c>
    </row>
    <row r="486" spans="1:26" x14ac:dyDescent="0.25">
      <c r="B486" s="12">
        <f t="shared" si="129"/>
        <v>26</v>
      </c>
      <c r="C486" s="27" t="str">
        <f>IF(ISNUMBER(H486), H486-ORC!O474,"")</f>
        <v/>
      </c>
      <c r="D486" s="14"/>
      <c r="E486" s="16"/>
      <c r="F486" s="336"/>
      <c r="G486" s="14"/>
      <c r="H486" s="16"/>
      <c r="I486" s="16"/>
      <c r="J486" s="16">
        <f t="shared" si="130"/>
        <v>131776</v>
      </c>
      <c r="K486" s="16">
        <f t="shared" si="131"/>
        <v>0</v>
      </c>
      <c r="L486" s="12">
        <f t="shared" si="132"/>
        <v>429318</v>
      </c>
      <c r="M486" s="13" t="str">
        <f t="shared" si="133"/>
        <v/>
      </c>
      <c r="N486" s="316">
        <f t="shared" si="134"/>
        <v>30.694263925574983</v>
      </c>
      <c r="O486" s="13">
        <f t="shared" si="135"/>
        <v>0</v>
      </c>
      <c r="P486" s="13">
        <f t="shared" si="136"/>
        <v>2980.6000000000058</v>
      </c>
      <c r="Q486" s="4"/>
      <c r="Z486" s="153">
        <f t="shared" si="137"/>
        <v>43825</v>
      </c>
    </row>
    <row r="487" spans="1:26" x14ac:dyDescent="0.25">
      <c r="B487" s="12">
        <f t="shared" si="129"/>
        <v>27</v>
      </c>
      <c r="C487" s="27" t="str">
        <f>IF(ISNUMBER(H487), H487-ORC!O475,"")</f>
        <v/>
      </c>
      <c r="D487" s="14"/>
      <c r="E487" s="16"/>
      <c r="F487" s="337"/>
      <c r="G487" s="14"/>
      <c r="H487" s="16"/>
      <c r="I487" s="16"/>
      <c r="J487" s="16">
        <f t="shared" si="130"/>
        <v>131776</v>
      </c>
      <c r="K487" s="16">
        <f t="shared" si="131"/>
        <v>0</v>
      </c>
      <c r="L487" s="12">
        <f t="shared" si="132"/>
        <v>429318</v>
      </c>
      <c r="M487" s="13" t="str">
        <f t="shared" si="133"/>
        <v/>
      </c>
      <c r="N487" s="316">
        <f t="shared" si="134"/>
        <v>30.694263925574983</v>
      </c>
      <c r="O487" s="13">
        <f t="shared" si="135"/>
        <v>0</v>
      </c>
      <c r="P487" s="13">
        <f t="shared" si="136"/>
        <v>2980.6000000000058</v>
      </c>
      <c r="Q487" s="4"/>
      <c r="Z487" s="153">
        <f t="shared" si="137"/>
        <v>43826</v>
      </c>
    </row>
    <row r="488" spans="1:26" x14ac:dyDescent="0.25">
      <c r="B488" s="12">
        <f t="shared" si="129"/>
        <v>28</v>
      </c>
      <c r="C488" s="27" t="str">
        <f>IF(ISNUMBER(H488), H488-ORC!O476,"")</f>
        <v/>
      </c>
      <c r="D488" s="14"/>
      <c r="E488" s="16"/>
      <c r="F488" s="336"/>
      <c r="G488" s="14"/>
      <c r="H488" s="16"/>
      <c r="I488" s="16"/>
      <c r="J488" s="16">
        <f t="shared" si="130"/>
        <v>131776</v>
      </c>
      <c r="K488" s="16">
        <f t="shared" si="131"/>
        <v>0</v>
      </c>
      <c r="L488" s="12">
        <f t="shared" si="132"/>
        <v>429318</v>
      </c>
      <c r="M488" s="13" t="str">
        <f t="shared" si="133"/>
        <v/>
      </c>
      <c r="N488" s="316">
        <f t="shared" si="134"/>
        <v>30.694263925574983</v>
      </c>
      <c r="O488" s="13">
        <f t="shared" si="135"/>
        <v>0</v>
      </c>
      <c r="P488" s="13">
        <f t="shared" si="136"/>
        <v>2980.6000000000058</v>
      </c>
      <c r="Q488" s="4"/>
      <c r="Z488" s="153">
        <f t="shared" si="137"/>
        <v>43827</v>
      </c>
    </row>
    <row r="489" spans="1:26" x14ac:dyDescent="0.25">
      <c r="B489" s="12">
        <f t="shared" si="129"/>
        <v>29</v>
      </c>
      <c r="C489" s="27" t="str">
        <f>IF(ISNUMBER(H489), H489-ORC!O477,"")</f>
        <v/>
      </c>
      <c r="D489" s="14"/>
      <c r="E489" s="16"/>
      <c r="F489" s="337"/>
      <c r="G489" s="14"/>
      <c r="H489" s="16"/>
      <c r="I489" s="16"/>
      <c r="J489" s="16">
        <f t="shared" si="130"/>
        <v>131776</v>
      </c>
      <c r="K489" s="16">
        <f t="shared" si="131"/>
        <v>0</v>
      </c>
      <c r="L489" s="12">
        <f t="shared" si="132"/>
        <v>429318</v>
      </c>
      <c r="M489" s="13" t="str">
        <f t="shared" si="133"/>
        <v/>
      </c>
      <c r="N489" s="316">
        <f t="shared" si="134"/>
        <v>30.694263925574983</v>
      </c>
      <c r="O489" s="13">
        <f t="shared" si="135"/>
        <v>0</v>
      </c>
      <c r="P489" s="13">
        <f t="shared" si="136"/>
        <v>2980.6000000000058</v>
      </c>
      <c r="Q489" s="4"/>
      <c r="Z489" s="153">
        <f t="shared" si="137"/>
        <v>43828</v>
      </c>
    </row>
    <row r="490" spans="1:26" x14ac:dyDescent="0.25">
      <c r="B490" s="12">
        <f t="shared" si="129"/>
        <v>30</v>
      </c>
      <c r="C490" s="27" t="str">
        <f>IF(ISNUMBER(H490), H490-ORC!O478,"")</f>
        <v/>
      </c>
      <c r="D490" s="14"/>
      <c r="E490" s="16"/>
      <c r="F490" s="337"/>
      <c r="G490" s="14"/>
      <c r="H490" s="16"/>
      <c r="I490" s="16"/>
      <c r="J490" s="16">
        <f t="shared" si="130"/>
        <v>131776</v>
      </c>
      <c r="K490" s="16">
        <f t="shared" si="131"/>
        <v>0</v>
      </c>
      <c r="L490" s="12">
        <f t="shared" si="132"/>
        <v>429318</v>
      </c>
      <c r="M490" s="13" t="str">
        <f t="shared" si="133"/>
        <v/>
      </c>
      <c r="N490" s="316">
        <f t="shared" si="134"/>
        <v>30.694263925574983</v>
      </c>
      <c r="O490" s="13">
        <f t="shared" si="135"/>
        <v>0</v>
      </c>
      <c r="P490" s="13">
        <f t="shared" si="136"/>
        <v>2980.6000000000058</v>
      </c>
      <c r="Q490" s="4"/>
      <c r="Z490" s="153">
        <f t="shared" si="137"/>
        <v>43829</v>
      </c>
    </row>
    <row r="491" spans="1:26" ht="18.75" thickBot="1" x14ac:dyDescent="0.3">
      <c r="B491" s="12">
        <f t="shared" si="129"/>
        <v>31</v>
      </c>
      <c r="C491" s="27" t="str">
        <f>IF(ISNUMBER(H491), H491-ORC!O479,"")</f>
        <v/>
      </c>
      <c r="D491" s="14"/>
      <c r="E491" s="16"/>
      <c r="F491" s="337"/>
      <c r="G491" s="14"/>
      <c r="H491" s="16"/>
      <c r="I491" s="16"/>
      <c r="J491" s="16">
        <f t="shared" si="130"/>
        <v>131776</v>
      </c>
      <c r="K491" s="16">
        <f t="shared" si="131"/>
        <v>0</v>
      </c>
      <c r="L491" s="12">
        <f t="shared" si="132"/>
        <v>429318</v>
      </c>
      <c r="M491" s="13" t="str">
        <f t="shared" si="133"/>
        <v/>
      </c>
      <c r="N491" s="316">
        <f t="shared" si="134"/>
        <v>30.694263925574983</v>
      </c>
      <c r="O491" s="13">
        <f t="shared" si="135"/>
        <v>0</v>
      </c>
      <c r="P491" s="13">
        <f t="shared" si="136"/>
        <v>2980.6000000000058</v>
      </c>
      <c r="Q491" s="4"/>
      <c r="Z491" s="153">
        <f t="shared" si="137"/>
        <v>43830</v>
      </c>
    </row>
    <row r="492" spans="1:26" ht="18.75" thickTop="1" x14ac:dyDescent="0.25">
      <c r="B492" s="18" t="s">
        <v>36</v>
      </c>
      <c r="C492" s="19">
        <f t="shared" ref="C492:I492" si="138">MAX(C461:C491)</f>
        <v>0</v>
      </c>
      <c r="D492" s="20">
        <f t="shared" si="138"/>
        <v>0</v>
      </c>
      <c r="E492" s="19">
        <f t="shared" si="138"/>
        <v>0</v>
      </c>
      <c r="F492" s="418">
        <f t="shared" si="138"/>
        <v>0</v>
      </c>
      <c r="G492" s="20">
        <f t="shared" si="138"/>
        <v>0</v>
      </c>
      <c r="H492" s="19">
        <f t="shared" si="138"/>
        <v>0</v>
      </c>
      <c r="I492" s="19">
        <f t="shared" si="138"/>
        <v>0</v>
      </c>
      <c r="J492" s="19"/>
      <c r="K492" s="19">
        <f>MAX(K461:K491)</f>
        <v>0</v>
      </c>
      <c r="L492" s="18"/>
      <c r="M492" s="21">
        <f>MAX(M461:M491)</f>
        <v>0</v>
      </c>
      <c r="N492" s="393"/>
      <c r="O492" s="21">
        <f>MAX(O461:O491)</f>
        <v>0</v>
      </c>
      <c r="P492" s="18"/>
      <c r="Q492" s="4"/>
    </row>
    <row r="493" spans="1:26" x14ac:dyDescent="0.25">
      <c r="B493" s="12" t="s">
        <v>37</v>
      </c>
      <c r="C493" s="16">
        <f t="shared" ref="C493:I493" si="139">MIN(C461:C491)</f>
        <v>0</v>
      </c>
      <c r="D493" s="14">
        <f t="shared" si="139"/>
        <v>0</v>
      </c>
      <c r="E493" s="16">
        <f t="shared" si="139"/>
        <v>0</v>
      </c>
      <c r="F493" s="337">
        <f t="shared" si="139"/>
        <v>0</v>
      </c>
      <c r="G493" s="14">
        <f t="shared" si="139"/>
        <v>0</v>
      </c>
      <c r="H493" s="16">
        <f t="shared" si="139"/>
        <v>0</v>
      </c>
      <c r="I493" s="16">
        <f t="shared" si="139"/>
        <v>0</v>
      </c>
      <c r="J493" s="16"/>
      <c r="K493" s="16">
        <f>MIN(K461:K491)</f>
        <v>0</v>
      </c>
      <c r="L493" s="12"/>
      <c r="M493" s="13">
        <f>MIN(M461:M491)</f>
        <v>0</v>
      </c>
      <c r="N493" s="313"/>
      <c r="O493" s="13">
        <f>MIN(O461:O491)</f>
        <v>0</v>
      </c>
      <c r="P493" s="12"/>
      <c r="Q493" s="4"/>
    </row>
    <row r="494" spans="1:26" x14ac:dyDescent="0.25">
      <c r="B494" s="12" t="s">
        <v>35</v>
      </c>
      <c r="C494" s="16" t="e">
        <f t="shared" ref="C494:I494" si="140">AVERAGE(C461:C491)</f>
        <v>#DIV/0!</v>
      </c>
      <c r="D494" s="14" t="e">
        <f t="shared" si="140"/>
        <v>#DIV/0!</v>
      </c>
      <c r="E494" s="16" t="e">
        <f t="shared" si="140"/>
        <v>#DIV/0!</v>
      </c>
      <c r="F494" s="337" t="e">
        <f t="shared" si="140"/>
        <v>#DIV/0!</v>
      </c>
      <c r="G494" s="14" t="e">
        <f t="shared" si="140"/>
        <v>#DIV/0!</v>
      </c>
      <c r="H494" s="16" t="e">
        <f t="shared" si="140"/>
        <v>#DIV/0!</v>
      </c>
      <c r="I494" s="16" t="e">
        <f t="shared" si="140"/>
        <v>#DIV/0!</v>
      </c>
      <c r="J494" s="16"/>
      <c r="K494" s="16">
        <f>AVERAGE(K461:K491)</f>
        <v>0</v>
      </c>
      <c r="L494" s="12"/>
      <c r="M494" s="13" t="e">
        <f>AVERAGE(M461:M491)</f>
        <v>#DIV/0!</v>
      </c>
      <c r="N494" s="313"/>
      <c r="O494" s="13">
        <f>AVERAGE(O461:O491)</f>
        <v>0</v>
      </c>
      <c r="P494" s="12"/>
      <c r="Q494" s="4"/>
    </row>
    <row r="495" spans="1:26" x14ac:dyDescent="0.25">
      <c r="B495" s="15" t="s">
        <v>38</v>
      </c>
      <c r="C495" s="6"/>
      <c r="D495" s="6"/>
      <c r="E495" s="53"/>
      <c r="F495" s="419"/>
      <c r="G495" s="6"/>
      <c r="H495" s="53"/>
      <c r="I495" s="6"/>
      <c r="J495" s="6"/>
      <c r="K495" s="6"/>
      <c r="L495" s="6"/>
      <c r="M495" s="6"/>
      <c r="N495" s="394"/>
      <c r="O495" s="6"/>
      <c r="P495" s="6"/>
    </row>
    <row r="496" spans="1:26" x14ac:dyDescent="0.25">
      <c r="B496" s="5" t="s">
        <v>39</v>
      </c>
    </row>
  </sheetData>
  <mergeCells count="60">
    <mergeCell ref="D3:F3"/>
    <mergeCell ref="G3:J3"/>
    <mergeCell ref="K3:L3"/>
    <mergeCell ref="M3:N3"/>
    <mergeCell ref="O3:P3"/>
    <mergeCell ref="D45:F45"/>
    <mergeCell ref="G45:J45"/>
    <mergeCell ref="K45:L45"/>
    <mergeCell ref="M45:N45"/>
    <mergeCell ref="O45:P45"/>
    <mergeCell ref="D84:F84"/>
    <mergeCell ref="G84:J84"/>
    <mergeCell ref="K84:L84"/>
    <mergeCell ref="M84:N84"/>
    <mergeCell ref="O84:P84"/>
    <mergeCell ref="D126:F126"/>
    <mergeCell ref="G126:J126"/>
    <mergeCell ref="K126:L126"/>
    <mergeCell ref="M126:N126"/>
    <mergeCell ref="O126:P126"/>
    <mergeCell ref="D167:F167"/>
    <mergeCell ref="G167:J167"/>
    <mergeCell ref="K167:L167"/>
    <mergeCell ref="M167:N167"/>
    <mergeCell ref="O167:P167"/>
    <mergeCell ref="D209:F209"/>
    <mergeCell ref="G209:J209"/>
    <mergeCell ref="K209:L209"/>
    <mergeCell ref="M209:N209"/>
    <mergeCell ref="O209:P209"/>
    <mergeCell ref="D250:F250"/>
    <mergeCell ref="G250:J250"/>
    <mergeCell ref="K250:L250"/>
    <mergeCell ref="M250:N250"/>
    <mergeCell ref="O250:P250"/>
    <mergeCell ref="D292:F292"/>
    <mergeCell ref="G292:J292"/>
    <mergeCell ref="K292:L292"/>
    <mergeCell ref="M292:N292"/>
    <mergeCell ref="O292:P292"/>
    <mergeCell ref="D334:F334"/>
    <mergeCell ref="G334:J334"/>
    <mergeCell ref="K334:L334"/>
    <mergeCell ref="M334:N334"/>
    <mergeCell ref="O334:P334"/>
    <mergeCell ref="D375:F375"/>
    <mergeCell ref="G375:J375"/>
    <mergeCell ref="K375:L375"/>
    <mergeCell ref="M375:N375"/>
    <mergeCell ref="O375:P375"/>
    <mergeCell ref="D417:F417"/>
    <mergeCell ref="G417:J417"/>
    <mergeCell ref="K417:L417"/>
    <mergeCell ref="M417:N417"/>
    <mergeCell ref="O417:P417"/>
    <mergeCell ref="D458:F458"/>
    <mergeCell ref="G458:J458"/>
    <mergeCell ref="K458:L458"/>
    <mergeCell ref="M458:N458"/>
    <mergeCell ref="O458:P458"/>
  </mergeCells>
  <phoneticPr fontId="0" type="noConversion"/>
  <printOptions verticalCentered="1" gridLinesSet="0"/>
  <pageMargins left="1.25" right="0.25" top="0.25" bottom="0.25" header="0" footer="0"/>
  <pageSetup scale="10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5"/>
  <sheetViews>
    <sheetView showGridLines="0" topLeftCell="A352" zoomScale="75" zoomScaleNormal="75" workbookViewId="0">
      <selection activeCell="M360" sqref="M360"/>
    </sheetView>
  </sheetViews>
  <sheetFormatPr defaultColWidth="9.77734375" defaultRowHeight="15" x14ac:dyDescent="0.2"/>
  <cols>
    <col min="1" max="1" width="8.77734375" style="77" customWidth="1"/>
    <col min="2" max="12" width="9.77734375" style="77" customWidth="1"/>
    <col min="13" max="18" width="9.77734375" style="79" customWidth="1"/>
    <col min="19" max="19" width="2.77734375" style="77" customWidth="1"/>
    <col min="20" max="20" width="3.77734375" style="78" customWidth="1"/>
    <col min="21" max="16384" width="9.77734375" style="77"/>
  </cols>
  <sheetData>
    <row r="1" spans="1:20" ht="19.149999999999999" customHeight="1" x14ac:dyDescent="0.25">
      <c r="A1" s="74" t="s">
        <v>56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  <c r="N1" s="76"/>
      <c r="O1" s="76"/>
      <c r="P1" s="76"/>
      <c r="Q1" s="76"/>
      <c r="R1" s="76"/>
    </row>
    <row r="2" spans="1:20" ht="19.149999999999999" customHeight="1" x14ac:dyDescent="0.2"/>
    <row r="3" spans="1:20" ht="19.149999999999999" customHeight="1" x14ac:dyDescent="0.25">
      <c r="A3" s="80" t="s">
        <v>57</v>
      </c>
      <c r="B3" s="81" t="s">
        <v>58</v>
      </c>
      <c r="C3" s="82"/>
      <c r="D3" s="82"/>
      <c r="E3" s="82"/>
      <c r="F3" s="82"/>
      <c r="G3" s="82"/>
      <c r="H3" s="82"/>
      <c r="I3" s="82"/>
      <c r="J3" s="82"/>
      <c r="K3" s="82"/>
      <c r="L3" s="83"/>
      <c r="M3" s="84" t="s">
        <v>59</v>
      </c>
      <c r="N3" s="85"/>
      <c r="O3" s="85"/>
      <c r="P3" s="85"/>
      <c r="Q3" s="85"/>
      <c r="R3" s="86"/>
      <c r="S3" s="87"/>
    </row>
    <row r="4" spans="1:20" ht="19.149999999999999" customHeight="1" x14ac:dyDescent="0.2">
      <c r="A4" s="88">
        <v>2019</v>
      </c>
      <c r="B4" s="89" t="s">
        <v>60</v>
      </c>
      <c r="C4" s="89" t="s">
        <v>61</v>
      </c>
      <c r="D4" s="89" t="s">
        <v>62</v>
      </c>
      <c r="E4" s="89" t="s">
        <v>63</v>
      </c>
      <c r="F4" s="89" t="s">
        <v>64</v>
      </c>
      <c r="G4" s="89" t="s">
        <v>65</v>
      </c>
      <c r="H4" s="89" t="s">
        <v>66</v>
      </c>
      <c r="I4" s="89" t="s">
        <v>67</v>
      </c>
      <c r="J4" s="89" t="s">
        <v>68</v>
      </c>
      <c r="K4" s="89" t="s">
        <v>69</v>
      </c>
      <c r="L4" s="89" t="s">
        <v>70</v>
      </c>
      <c r="M4" s="90" t="s">
        <v>60</v>
      </c>
      <c r="N4" s="91" t="s">
        <v>61</v>
      </c>
      <c r="O4" s="91" t="s">
        <v>62</v>
      </c>
      <c r="P4" s="91" t="s">
        <v>63</v>
      </c>
      <c r="Q4" s="91" t="s">
        <v>64</v>
      </c>
      <c r="R4" s="91" t="s">
        <v>65</v>
      </c>
      <c r="S4" s="87"/>
    </row>
    <row r="5" spans="1:20" ht="19.149999999999999" customHeight="1" x14ac:dyDescent="0.2">
      <c r="A5" s="89">
        <v>1</v>
      </c>
      <c r="B5" s="92" t="s">
        <v>187</v>
      </c>
      <c r="C5" s="92" t="s">
        <v>187</v>
      </c>
      <c r="D5" s="92" t="s">
        <v>187</v>
      </c>
      <c r="E5" s="92" t="s">
        <v>187</v>
      </c>
      <c r="F5" s="92">
        <v>7.36</v>
      </c>
      <c r="G5" s="92">
        <v>7.36</v>
      </c>
      <c r="H5" s="92">
        <v>7.36</v>
      </c>
      <c r="I5" s="92" t="s">
        <v>187</v>
      </c>
      <c r="J5" s="92" t="s">
        <v>187</v>
      </c>
      <c r="K5" s="92" t="s">
        <v>187</v>
      </c>
      <c r="L5" s="92" t="s">
        <v>187</v>
      </c>
      <c r="M5" s="91">
        <v>9</v>
      </c>
      <c r="N5" s="91">
        <v>9</v>
      </c>
      <c r="O5" s="91">
        <v>9</v>
      </c>
      <c r="P5" s="91">
        <v>9</v>
      </c>
      <c r="Q5" s="91">
        <v>9</v>
      </c>
      <c r="R5" s="91">
        <v>9</v>
      </c>
      <c r="S5" s="87"/>
      <c r="T5" s="78">
        <v>1</v>
      </c>
    </row>
    <row r="6" spans="1:20" ht="19.149999999999999" customHeight="1" x14ac:dyDescent="0.2">
      <c r="A6" s="89">
        <f t="shared" ref="A6:A35" si="0">A5+1</f>
        <v>2</v>
      </c>
      <c r="B6" s="92" t="s">
        <v>185</v>
      </c>
      <c r="C6" s="92" t="s">
        <v>185</v>
      </c>
      <c r="D6" s="92" t="s">
        <v>185</v>
      </c>
      <c r="E6" s="92" t="s">
        <v>185</v>
      </c>
      <c r="F6" s="92" t="s">
        <v>185</v>
      </c>
      <c r="G6" s="92" t="s">
        <v>185</v>
      </c>
      <c r="H6" s="92" t="s">
        <v>185</v>
      </c>
      <c r="I6" s="92" t="s">
        <v>185</v>
      </c>
      <c r="J6" s="92" t="s">
        <v>185</v>
      </c>
      <c r="K6" s="92" t="s">
        <v>185</v>
      </c>
      <c r="L6" s="92" t="s">
        <v>185</v>
      </c>
      <c r="M6" s="91">
        <v>9</v>
      </c>
      <c r="N6" s="91">
        <v>9</v>
      </c>
      <c r="O6" s="91">
        <v>9</v>
      </c>
      <c r="P6" s="91">
        <v>9</v>
      </c>
      <c r="Q6" s="91">
        <v>9</v>
      </c>
      <c r="R6" s="91">
        <v>9</v>
      </c>
      <c r="S6" s="87"/>
      <c r="T6" s="78">
        <f t="shared" ref="T6:T35" si="1">T5+1</f>
        <v>2</v>
      </c>
    </row>
    <row r="7" spans="1:20" ht="19.149999999999999" customHeight="1" x14ac:dyDescent="0.2">
      <c r="A7" s="89">
        <f t="shared" si="0"/>
        <v>3</v>
      </c>
      <c r="B7" s="92" t="s">
        <v>185</v>
      </c>
      <c r="C7" s="92" t="s">
        <v>185</v>
      </c>
      <c r="D7" s="92" t="s">
        <v>185</v>
      </c>
      <c r="E7" s="92" t="s">
        <v>185</v>
      </c>
      <c r="F7" s="92" t="s">
        <v>185</v>
      </c>
      <c r="G7" s="92" t="s">
        <v>185</v>
      </c>
      <c r="H7" s="92" t="s">
        <v>185</v>
      </c>
      <c r="I7" s="92" t="s">
        <v>185</v>
      </c>
      <c r="J7" s="92" t="s">
        <v>185</v>
      </c>
      <c r="K7" s="92" t="s">
        <v>185</v>
      </c>
      <c r="L7" s="92" t="s">
        <v>185</v>
      </c>
      <c r="M7" s="91">
        <v>4</v>
      </c>
      <c r="N7" s="91">
        <v>4</v>
      </c>
      <c r="O7" s="91">
        <v>4</v>
      </c>
      <c r="P7" s="91">
        <v>4</v>
      </c>
      <c r="Q7" s="91">
        <v>4</v>
      </c>
      <c r="R7" s="91">
        <v>4</v>
      </c>
      <c r="S7" s="87"/>
      <c r="T7" s="78">
        <f t="shared" si="1"/>
        <v>3</v>
      </c>
    </row>
    <row r="8" spans="1:20" ht="19.149999999999999" customHeight="1" x14ac:dyDescent="0.2">
      <c r="A8" s="89">
        <f t="shared" si="0"/>
        <v>4</v>
      </c>
      <c r="B8" s="92" t="s">
        <v>185</v>
      </c>
      <c r="C8" s="92" t="s">
        <v>185</v>
      </c>
      <c r="D8" s="92" t="s">
        <v>185</v>
      </c>
      <c r="E8" s="92" t="s">
        <v>185</v>
      </c>
      <c r="F8" s="92" t="s">
        <v>185</v>
      </c>
      <c r="G8" s="92" t="s">
        <v>185</v>
      </c>
      <c r="H8" s="92" t="s">
        <v>185</v>
      </c>
      <c r="I8" s="92" t="s">
        <v>185</v>
      </c>
      <c r="J8" s="92" t="s">
        <v>185</v>
      </c>
      <c r="K8" s="92" t="s">
        <v>185</v>
      </c>
      <c r="L8" s="92" t="s">
        <v>185</v>
      </c>
      <c r="M8" s="91">
        <v>1.5</v>
      </c>
      <c r="N8" s="91">
        <v>1.5</v>
      </c>
      <c r="O8" s="91">
        <v>1.5</v>
      </c>
      <c r="P8" s="91">
        <v>1.5</v>
      </c>
      <c r="Q8" s="91">
        <v>1.5</v>
      </c>
      <c r="R8" s="91">
        <v>1.5</v>
      </c>
      <c r="S8" s="93"/>
      <c r="T8" s="78">
        <f t="shared" si="1"/>
        <v>4</v>
      </c>
    </row>
    <row r="9" spans="1:20" ht="19.149999999999999" customHeight="1" x14ac:dyDescent="0.2">
      <c r="A9" s="89">
        <f t="shared" si="0"/>
        <v>5</v>
      </c>
      <c r="B9" s="92" t="s">
        <v>185</v>
      </c>
      <c r="C9" s="92" t="s">
        <v>185</v>
      </c>
      <c r="D9" s="92" t="s">
        <v>185</v>
      </c>
      <c r="E9" s="92" t="s">
        <v>185</v>
      </c>
      <c r="F9" s="92" t="s">
        <v>185</v>
      </c>
      <c r="G9" s="92" t="s">
        <v>185</v>
      </c>
      <c r="H9" s="92" t="s">
        <v>185</v>
      </c>
      <c r="I9" s="92" t="s">
        <v>185</v>
      </c>
      <c r="J9" s="92" t="s">
        <v>185</v>
      </c>
      <c r="K9" s="92" t="s">
        <v>185</v>
      </c>
      <c r="L9" s="92" t="s">
        <v>185</v>
      </c>
      <c r="M9" s="91">
        <v>1.1000000000000001</v>
      </c>
      <c r="N9" s="91">
        <v>1.1000000000000001</v>
      </c>
      <c r="O9" s="91">
        <v>1.1000000000000001</v>
      </c>
      <c r="P9" s="91">
        <v>1.1000000000000001</v>
      </c>
      <c r="Q9" s="91">
        <v>1.1000000000000001</v>
      </c>
      <c r="R9" s="91">
        <v>1.1000000000000001</v>
      </c>
      <c r="S9" s="87"/>
      <c r="T9" s="78">
        <f t="shared" si="1"/>
        <v>5</v>
      </c>
    </row>
    <row r="10" spans="1:20" ht="19.149999999999999" customHeight="1" x14ac:dyDescent="0.2">
      <c r="A10" s="89">
        <f t="shared" si="0"/>
        <v>6</v>
      </c>
      <c r="B10" s="92" t="s">
        <v>185</v>
      </c>
      <c r="C10" s="92" t="s">
        <v>185</v>
      </c>
      <c r="D10" s="92" t="s">
        <v>185</v>
      </c>
      <c r="E10" s="92" t="s">
        <v>185</v>
      </c>
      <c r="F10" s="92" t="s">
        <v>185</v>
      </c>
      <c r="G10" s="92" t="s">
        <v>185</v>
      </c>
      <c r="H10" s="92" t="s">
        <v>185</v>
      </c>
      <c r="I10" s="92" t="s">
        <v>185</v>
      </c>
      <c r="J10" s="92" t="s">
        <v>185</v>
      </c>
      <c r="K10" s="92" t="s">
        <v>185</v>
      </c>
      <c r="L10" s="92" t="s">
        <v>185</v>
      </c>
      <c r="M10" s="91" t="s">
        <v>187</v>
      </c>
      <c r="N10" s="91" t="s">
        <v>187</v>
      </c>
      <c r="O10" s="91" t="s">
        <v>187</v>
      </c>
      <c r="P10" s="91" t="s">
        <v>187</v>
      </c>
      <c r="Q10" s="91" t="s">
        <v>187</v>
      </c>
      <c r="R10" s="91" t="s">
        <v>187</v>
      </c>
      <c r="S10" s="87"/>
      <c r="T10" s="78">
        <f t="shared" si="1"/>
        <v>6</v>
      </c>
    </row>
    <row r="11" spans="1:20" ht="19.149999999999999" customHeight="1" x14ac:dyDescent="0.2">
      <c r="A11" s="89">
        <f t="shared" si="0"/>
        <v>7</v>
      </c>
      <c r="B11" s="92" t="s">
        <v>185</v>
      </c>
      <c r="C11" s="92" t="s">
        <v>185</v>
      </c>
      <c r="D11" s="92" t="s">
        <v>185</v>
      </c>
      <c r="E11" s="92" t="s">
        <v>185</v>
      </c>
      <c r="F11" s="92" t="s">
        <v>185</v>
      </c>
      <c r="G11" s="92" t="s">
        <v>185</v>
      </c>
      <c r="H11" s="92" t="s">
        <v>185</v>
      </c>
      <c r="I11" s="92" t="s">
        <v>185</v>
      </c>
      <c r="J11" s="92" t="s">
        <v>185</v>
      </c>
      <c r="K11" s="92" t="s">
        <v>185</v>
      </c>
      <c r="L11" s="92" t="s">
        <v>185</v>
      </c>
      <c r="M11" s="91">
        <v>1</v>
      </c>
      <c r="N11" s="91">
        <v>1</v>
      </c>
      <c r="O11" s="91">
        <v>1</v>
      </c>
      <c r="P11" s="91">
        <v>1</v>
      </c>
      <c r="Q11" s="91">
        <v>1</v>
      </c>
      <c r="R11" s="91">
        <v>1</v>
      </c>
      <c r="S11" s="87"/>
      <c r="T11" s="78">
        <f t="shared" si="1"/>
        <v>7</v>
      </c>
    </row>
    <row r="12" spans="1:20" ht="19.149999999999999" customHeight="1" x14ac:dyDescent="0.2">
      <c r="A12" s="89">
        <f t="shared" si="0"/>
        <v>8</v>
      </c>
      <c r="B12" s="92" t="s">
        <v>185</v>
      </c>
      <c r="C12" s="92" t="s">
        <v>185</v>
      </c>
      <c r="D12" s="92" t="s">
        <v>185</v>
      </c>
      <c r="E12" s="92" t="s">
        <v>185</v>
      </c>
      <c r="F12" s="92">
        <v>7.36</v>
      </c>
      <c r="G12" s="92">
        <v>11.36</v>
      </c>
      <c r="H12" s="92">
        <v>7.36</v>
      </c>
      <c r="I12" s="92" t="s">
        <v>185</v>
      </c>
      <c r="J12" s="92" t="s">
        <v>185</v>
      </c>
      <c r="K12" s="92" t="s">
        <v>185</v>
      </c>
      <c r="L12" s="92" t="s">
        <v>185</v>
      </c>
      <c r="M12" s="91">
        <v>0.2</v>
      </c>
      <c r="N12" s="91">
        <v>0.2</v>
      </c>
      <c r="O12" s="91">
        <v>0.2</v>
      </c>
      <c r="P12" s="91">
        <v>0.2</v>
      </c>
      <c r="Q12" s="91">
        <v>0.2</v>
      </c>
      <c r="R12" s="91">
        <v>0.2</v>
      </c>
      <c r="S12" s="87"/>
      <c r="T12" s="78">
        <f t="shared" si="1"/>
        <v>8</v>
      </c>
    </row>
    <row r="13" spans="1:20" ht="19.149999999999999" customHeight="1" x14ac:dyDescent="0.2">
      <c r="A13" s="89">
        <f t="shared" si="0"/>
        <v>9</v>
      </c>
      <c r="B13" s="92" t="s">
        <v>185</v>
      </c>
      <c r="C13" s="92" t="s">
        <v>185</v>
      </c>
      <c r="D13" s="92" t="s">
        <v>185</v>
      </c>
      <c r="E13" s="92" t="s">
        <v>185</v>
      </c>
      <c r="F13" s="92" t="s">
        <v>185</v>
      </c>
      <c r="G13" s="92" t="s">
        <v>185</v>
      </c>
      <c r="H13" s="92" t="s">
        <v>185</v>
      </c>
      <c r="I13" s="92" t="s">
        <v>185</v>
      </c>
      <c r="J13" s="92" t="s">
        <v>185</v>
      </c>
      <c r="K13" s="92" t="s">
        <v>185</v>
      </c>
      <c r="L13" s="92" t="s">
        <v>185</v>
      </c>
      <c r="M13" s="92" t="s">
        <v>187</v>
      </c>
      <c r="N13" s="92" t="s">
        <v>187</v>
      </c>
      <c r="O13" s="92" t="s">
        <v>187</v>
      </c>
      <c r="P13" s="92" t="s">
        <v>187</v>
      </c>
      <c r="Q13" s="92" t="s">
        <v>187</v>
      </c>
      <c r="R13" s="92" t="s">
        <v>187</v>
      </c>
      <c r="S13" s="87"/>
      <c r="T13" s="78">
        <f t="shared" si="1"/>
        <v>9</v>
      </c>
    </row>
    <row r="14" spans="1:20" ht="19.149999999999999" customHeight="1" x14ac:dyDescent="0.2">
      <c r="A14" s="89">
        <f t="shared" si="0"/>
        <v>10</v>
      </c>
      <c r="B14" s="92" t="s">
        <v>185</v>
      </c>
      <c r="C14" s="92" t="s">
        <v>185</v>
      </c>
      <c r="D14" s="92" t="s">
        <v>185</v>
      </c>
      <c r="E14" s="92" t="s">
        <v>185</v>
      </c>
      <c r="F14" s="92" t="s">
        <v>185</v>
      </c>
      <c r="G14" s="92">
        <v>14.65</v>
      </c>
      <c r="H14" s="92" t="s">
        <v>185</v>
      </c>
      <c r="I14" s="92" t="s">
        <v>185</v>
      </c>
      <c r="J14" s="92" t="s">
        <v>185</v>
      </c>
      <c r="K14" s="92" t="s">
        <v>185</v>
      </c>
      <c r="L14" s="92" t="s">
        <v>185</v>
      </c>
      <c r="M14" s="91">
        <v>1.6</v>
      </c>
      <c r="N14" s="91">
        <v>1.6</v>
      </c>
      <c r="O14" s="91">
        <v>1.6</v>
      </c>
      <c r="P14" s="91">
        <v>1.6</v>
      </c>
      <c r="Q14" s="91">
        <v>1.6</v>
      </c>
      <c r="R14" s="91">
        <v>1.6</v>
      </c>
      <c r="S14" s="87"/>
      <c r="T14" s="78">
        <f t="shared" si="1"/>
        <v>10</v>
      </c>
    </row>
    <row r="15" spans="1:20" ht="19.149999999999999" customHeight="1" x14ac:dyDescent="0.2">
      <c r="A15" s="89">
        <f t="shared" si="0"/>
        <v>11</v>
      </c>
      <c r="B15" s="92" t="s">
        <v>187</v>
      </c>
      <c r="C15" s="92" t="s">
        <v>187</v>
      </c>
      <c r="D15" s="92">
        <v>7.36</v>
      </c>
      <c r="E15" s="92" t="s">
        <v>187</v>
      </c>
      <c r="F15" s="92">
        <v>7.36</v>
      </c>
      <c r="G15" s="92">
        <v>14.65</v>
      </c>
      <c r="H15" s="92">
        <v>7.36</v>
      </c>
      <c r="I15" s="92" t="s">
        <v>187</v>
      </c>
      <c r="J15" s="92">
        <v>7.36</v>
      </c>
      <c r="K15" s="92" t="s">
        <v>187</v>
      </c>
      <c r="L15" s="92" t="s">
        <v>187</v>
      </c>
      <c r="M15" s="91" t="s">
        <v>187</v>
      </c>
      <c r="N15" s="91" t="s">
        <v>187</v>
      </c>
      <c r="O15" s="91" t="s">
        <v>187</v>
      </c>
      <c r="P15" s="91" t="s">
        <v>187</v>
      </c>
      <c r="Q15" s="91" t="s">
        <v>187</v>
      </c>
      <c r="R15" s="91" t="s">
        <v>187</v>
      </c>
      <c r="S15" s="87"/>
      <c r="T15" s="78">
        <f t="shared" si="1"/>
        <v>11</v>
      </c>
    </row>
    <row r="16" spans="1:20" ht="19.149999999999999" customHeight="1" x14ac:dyDescent="0.2">
      <c r="A16" s="89">
        <f t="shared" si="0"/>
        <v>12</v>
      </c>
      <c r="B16" s="92" t="s">
        <v>185</v>
      </c>
      <c r="C16" s="92" t="s">
        <v>185</v>
      </c>
      <c r="D16" s="92" t="s">
        <v>185</v>
      </c>
      <c r="E16" s="92" t="s">
        <v>185</v>
      </c>
      <c r="F16" s="92" t="s">
        <v>185</v>
      </c>
      <c r="G16" s="92" t="s">
        <v>185</v>
      </c>
      <c r="H16" s="92" t="s">
        <v>185</v>
      </c>
      <c r="I16" s="92" t="s">
        <v>185</v>
      </c>
      <c r="J16" s="92" t="s">
        <v>185</v>
      </c>
      <c r="K16" s="92" t="s">
        <v>185</v>
      </c>
      <c r="L16" s="92" t="s">
        <v>185</v>
      </c>
      <c r="M16" s="91">
        <v>0.3</v>
      </c>
      <c r="N16" s="91">
        <v>0.3</v>
      </c>
      <c r="O16" s="91">
        <v>0.3</v>
      </c>
      <c r="P16" s="91">
        <v>0.3</v>
      </c>
      <c r="Q16" s="91">
        <v>0.3</v>
      </c>
      <c r="R16" s="91">
        <v>0.3</v>
      </c>
      <c r="S16" s="87"/>
      <c r="T16" s="78">
        <f t="shared" si="1"/>
        <v>12</v>
      </c>
    </row>
    <row r="17" spans="1:20" ht="19.149999999999999" customHeight="1" x14ac:dyDescent="0.2">
      <c r="A17" s="89">
        <f t="shared" si="0"/>
        <v>13</v>
      </c>
      <c r="B17" s="92" t="s">
        <v>185</v>
      </c>
      <c r="C17" s="92" t="s">
        <v>185</v>
      </c>
      <c r="D17" s="92" t="s">
        <v>185</v>
      </c>
      <c r="E17" s="92" t="s">
        <v>185</v>
      </c>
      <c r="F17" s="92" t="s">
        <v>185</v>
      </c>
      <c r="G17" s="92" t="s">
        <v>185</v>
      </c>
      <c r="H17" s="92" t="s">
        <v>185</v>
      </c>
      <c r="I17" s="92" t="s">
        <v>185</v>
      </c>
      <c r="J17" s="92" t="s">
        <v>185</v>
      </c>
      <c r="K17" s="92" t="s">
        <v>185</v>
      </c>
      <c r="L17" s="92" t="s">
        <v>185</v>
      </c>
      <c r="M17" s="92" t="s">
        <v>187</v>
      </c>
      <c r="N17" s="91" t="s">
        <v>187</v>
      </c>
      <c r="O17" s="92" t="s">
        <v>187</v>
      </c>
      <c r="P17" s="92" t="s">
        <v>187</v>
      </c>
      <c r="Q17" s="92" t="s">
        <v>187</v>
      </c>
      <c r="R17" s="92" t="s">
        <v>187</v>
      </c>
      <c r="S17" s="87"/>
      <c r="T17" s="78">
        <f t="shared" si="1"/>
        <v>13</v>
      </c>
    </row>
    <row r="18" spans="1:20" ht="19.149999999999999" customHeight="1" x14ac:dyDescent="0.2">
      <c r="A18" s="89">
        <f t="shared" si="0"/>
        <v>14</v>
      </c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87"/>
      <c r="T18" s="78">
        <f t="shared" si="1"/>
        <v>14</v>
      </c>
    </row>
    <row r="19" spans="1:20" ht="19.149999999999999" customHeight="1" x14ac:dyDescent="0.2">
      <c r="A19" s="89">
        <f t="shared" si="0"/>
        <v>15</v>
      </c>
      <c r="B19" s="92" t="s">
        <v>187</v>
      </c>
      <c r="C19" s="92" t="s">
        <v>187</v>
      </c>
      <c r="D19" s="92">
        <v>14.65</v>
      </c>
      <c r="E19" s="92" t="s">
        <v>187</v>
      </c>
      <c r="F19" s="92">
        <v>7.36</v>
      </c>
      <c r="G19" s="92">
        <v>14.65</v>
      </c>
      <c r="H19" s="92">
        <v>7.36</v>
      </c>
      <c r="I19" s="92" t="s">
        <v>187</v>
      </c>
      <c r="J19" s="92">
        <v>14.65</v>
      </c>
      <c r="K19" s="92" t="s">
        <v>187</v>
      </c>
      <c r="L19" s="92" t="s">
        <v>187</v>
      </c>
      <c r="M19" s="92" t="s">
        <v>187</v>
      </c>
      <c r="N19" s="92" t="s">
        <v>187</v>
      </c>
      <c r="O19" s="92" t="s">
        <v>187</v>
      </c>
      <c r="P19" s="92" t="s">
        <v>187</v>
      </c>
      <c r="Q19" s="92" t="s">
        <v>187</v>
      </c>
      <c r="R19" s="92" t="s">
        <v>187</v>
      </c>
      <c r="S19" s="87"/>
      <c r="T19" s="78">
        <f t="shared" si="1"/>
        <v>15</v>
      </c>
    </row>
    <row r="20" spans="1:20" ht="19.149999999999999" customHeight="1" x14ac:dyDescent="0.2">
      <c r="A20" s="89">
        <f t="shared" si="0"/>
        <v>16</v>
      </c>
      <c r="B20" s="92" t="s">
        <v>185</v>
      </c>
      <c r="C20" s="92">
        <v>7.36</v>
      </c>
      <c r="D20" s="92" t="s">
        <v>185</v>
      </c>
      <c r="E20" s="92" t="s">
        <v>185</v>
      </c>
      <c r="F20" s="92" t="s">
        <v>185</v>
      </c>
      <c r="G20" s="92" t="s">
        <v>185</v>
      </c>
      <c r="H20" s="92" t="s">
        <v>185</v>
      </c>
      <c r="I20" s="92" t="s">
        <v>185</v>
      </c>
      <c r="J20" s="92" t="s">
        <v>185</v>
      </c>
      <c r="K20" s="92">
        <v>7.36</v>
      </c>
      <c r="L20" s="92" t="s">
        <v>185</v>
      </c>
      <c r="M20" s="92" t="s">
        <v>185</v>
      </c>
      <c r="N20" s="92" t="s">
        <v>185</v>
      </c>
      <c r="O20" s="92" t="s">
        <v>185</v>
      </c>
      <c r="P20" s="92" t="s">
        <v>185</v>
      </c>
      <c r="Q20" s="92" t="s">
        <v>185</v>
      </c>
      <c r="R20" s="92" t="s">
        <v>185</v>
      </c>
      <c r="S20" s="87"/>
      <c r="T20" s="78">
        <f t="shared" si="1"/>
        <v>16</v>
      </c>
    </row>
    <row r="21" spans="1:20" ht="19.149999999999999" customHeight="1" x14ac:dyDescent="0.2">
      <c r="A21" s="89">
        <f t="shared" si="0"/>
        <v>17</v>
      </c>
      <c r="B21" s="92" t="s">
        <v>185</v>
      </c>
      <c r="C21" s="92">
        <v>11.36</v>
      </c>
      <c r="D21" s="92" t="s">
        <v>185</v>
      </c>
      <c r="E21" s="92" t="s">
        <v>185</v>
      </c>
      <c r="F21" s="92" t="s">
        <v>185</v>
      </c>
      <c r="G21" s="92" t="s">
        <v>185</v>
      </c>
      <c r="H21" s="92" t="s">
        <v>185</v>
      </c>
      <c r="I21" s="92" t="s">
        <v>185</v>
      </c>
      <c r="J21" s="92" t="s">
        <v>185</v>
      </c>
      <c r="K21" s="92">
        <v>11.36</v>
      </c>
      <c r="L21" s="92" t="s">
        <v>185</v>
      </c>
      <c r="M21" s="92" t="s">
        <v>185</v>
      </c>
      <c r="N21" s="92" t="s">
        <v>185</v>
      </c>
      <c r="O21" s="92" t="s">
        <v>185</v>
      </c>
      <c r="P21" s="92" t="s">
        <v>185</v>
      </c>
      <c r="Q21" s="92" t="s">
        <v>185</v>
      </c>
      <c r="R21" s="92" t="s">
        <v>185</v>
      </c>
      <c r="S21" s="87"/>
      <c r="T21" s="78">
        <f t="shared" si="1"/>
        <v>17</v>
      </c>
    </row>
    <row r="22" spans="1:20" ht="19.149999999999999" customHeight="1" x14ac:dyDescent="0.2">
      <c r="A22" s="89">
        <f t="shared" si="0"/>
        <v>18</v>
      </c>
      <c r="B22" s="92" t="s">
        <v>185</v>
      </c>
      <c r="C22" s="92">
        <v>14.65</v>
      </c>
      <c r="D22" s="92" t="s">
        <v>185</v>
      </c>
      <c r="E22" s="92" t="s">
        <v>185</v>
      </c>
      <c r="F22" s="92" t="s">
        <v>185</v>
      </c>
      <c r="G22" s="92" t="s">
        <v>185</v>
      </c>
      <c r="H22" s="92" t="s">
        <v>185</v>
      </c>
      <c r="I22" s="92" t="s">
        <v>185</v>
      </c>
      <c r="J22" s="92" t="s">
        <v>185</v>
      </c>
      <c r="K22" s="92">
        <v>14.65</v>
      </c>
      <c r="L22" s="92" t="s">
        <v>185</v>
      </c>
      <c r="M22" s="91">
        <v>0.7</v>
      </c>
      <c r="N22" s="91">
        <v>0.7</v>
      </c>
      <c r="O22" s="91">
        <v>0.7</v>
      </c>
      <c r="P22" s="91">
        <v>0.7</v>
      </c>
      <c r="Q22" s="91">
        <v>0.7</v>
      </c>
      <c r="R22" s="91">
        <v>0.7</v>
      </c>
      <c r="S22" s="87"/>
      <c r="T22" s="78">
        <f t="shared" si="1"/>
        <v>18</v>
      </c>
    </row>
    <row r="23" spans="1:20" ht="19.149999999999999" customHeight="1" x14ac:dyDescent="0.2">
      <c r="A23" s="89">
        <f t="shared" si="0"/>
        <v>19</v>
      </c>
      <c r="B23" s="92" t="s">
        <v>187</v>
      </c>
      <c r="C23" s="92">
        <v>14.65</v>
      </c>
      <c r="D23" s="92">
        <v>14.65</v>
      </c>
      <c r="E23" s="92" t="s">
        <v>187</v>
      </c>
      <c r="F23" s="92">
        <v>7.36</v>
      </c>
      <c r="G23" s="92">
        <v>14.65</v>
      </c>
      <c r="H23" s="92">
        <v>7.36</v>
      </c>
      <c r="I23" s="92" t="s">
        <v>187</v>
      </c>
      <c r="J23" s="92">
        <v>14.65</v>
      </c>
      <c r="K23" s="92">
        <v>14.65</v>
      </c>
      <c r="L23" s="92" t="s">
        <v>187</v>
      </c>
      <c r="M23" s="91">
        <v>1.9</v>
      </c>
      <c r="N23" s="91">
        <v>1.9</v>
      </c>
      <c r="O23" s="91">
        <v>1.9</v>
      </c>
      <c r="P23" s="91">
        <v>1.9</v>
      </c>
      <c r="Q23" s="91">
        <v>1.9</v>
      </c>
      <c r="R23" s="91">
        <v>1.9</v>
      </c>
      <c r="S23" s="87"/>
      <c r="T23" s="78">
        <f t="shared" si="1"/>
        <v>19</v>
      </c>
    </row>
    <row r="24" spans="1:20" ht="19.149999999999999" customHeight="1" x14ac:dyDescent="0.2">
      <c r="A24" s="89">
        <f t="shared" si="0"/>
        <v>20</v>
      </c>
      <c r="B24" s="92" t="s">
        <v>185</v>
      </c>
      <c r="C24" s="92" t="s">
        <v>185</v>
      </c>
      <c r="D24" s="92" t="s">
        <v>185</v>
      </c>
      <c r="E24" s="92" t="s">
        <v>185</v>
      </c>
      <c r="F24" s="92" t="s">
        <v>185</v>
      </c>
      <c r="G24" s="92" t="s">
        <v>185</v>
      </c>
      <c r="H24" s="92" t="s">
        <v>185</v>
      </c>
      <c r="I24" s="92" t="s">
        <v>185</v>
      </c>
      <c r="J24" s="92" t="s">
        <v>185</v>
      </c>
      <c r="K24" s="92" t="s">
        <v>185</v>
      </c>
      <c r="L24" s="92" t="s">
        <v>185</v>
      </c>
      <c r="M24" s="92" t="s">
        <v>185</v>
      </c>
      <c r="N24" s="92" t="s">
        <v>185</v>
      </c>
      <c r="O24" s="92" t="s">
        <v>185</v>
      </c>
      <c r="P24" s="92" t="s">
        <v>185</v>
      </c>
      <c r="Q24" s="92" t="s">
        <v>185</v>
      </c>
      <c r="R24" s="92" t="s">
        <v>185</v>
      </c>
      <c r="S24" s="87"/>
      <c r="T24" s="78">
        <f t="shared" si="1"/>
        <v>20</v>
      </c>
    </row>
    <row r="25" spans="1:20" ht="19.149999999999999" customHeight="1" x14ac:dyDescent="0.2">
      <c r="A25" s="89">
        <f t="shared" si="0"/>
        <v>21</v>
      </c>
      <c r="B25" s="92" t="s">
        <v>185</v>
      </c>
      <c r="C25" s="92" t="s">
        <v>185</v>
      </c>
      <c r="D25" s="92" t="s">
        <v>185</v>
      </c>
      <c r="E25" s="92" t="s">
        <v>185</v>
      </c>
      <c r="F25" s="92" t="s">
        <v>185</v>
      </c>
      <c r="G25" s="92" t="s">
        <v>185</v>
      </c>
      <c r="H25" s="92" t="s">
        <v>185</v>
      </c>
      <c r="I25" s="92" t="s">
        <v>185</v>
      </c>
      <c r="J25" s="92" t="s">
        <v>185</v>
      </c>
      <c r="K25" s="92" t="s">
        <v>185</v>
      </c>
      <c r="L25" s="92" t="s">
        <v>185</v>
      </c>
      <c r="M25" s="92" t="s">
        <v>185</v>
      </c>
      <c r="N25" s="92" t="s">
        <v>185</v>
      </c>
      <c r="O25" s="92" t="s">
        <v>185</v>
      </c>
      <c r="P25" s="92" t="s">
        <v>185</v>
      </c>
      <c r="Q25" s="92" t="s">
        <v>185</v>
      </c>
      <c r="R25" s="92" t="s">
        <v>185</v>
      </c>
      <c r="S25" s="87"/>
      <c r="T25" s="78">
        <f t="shared" si="1"/>
        <v>21</v>
      </c>
    </row>
    <row r="26" spans="1:20" ht="19.149999999999999" customHeight="1" x14ac:dyDescent="0.2">
      <c r="A26" s="89">
        <f t="shared" si="0"/>
        <v>22</v>
      </c>
      <c r="B26" s="92" t="s">
        <v>185</v>
      </c>
      <c r="C26" s="92" t="s">
        <v>185</v>
      </c>
      <c r="D26" s="92" t="s">
        <v>185</v>
      </c>
      <c r="E26" s="92" t="s">
        <v>185</v>
      </c>
      <c r="F26" s="92" t="s">
        <v>185</v>
      </c>
      <c r="G26" s="92" t="s">
        <v>185</v>
      </c>
      <c r="H26" s="92" t="s">
        <v>185</v>
      </c>
      <c r="I26" s="92" t="s">
        <v>185</v>
      </c>
      <c r="J26" s="92" t="s">
        <v>185</v>
      </c>
      <c r="K26" s="92" t="s">
        <v>185</v>
      </c>
      <c r="L26" s="92" t="s">
        <v>185</v>
      </c>
      <c r="M26" s="90">
        <v>1.8</v>
      </c>
      <c r="N26" s="90">
        <v>1.8</v>
      </c>
      <c r="O26" s="90">
        <v>1.8</v>
      </c>
      <c r="P26" s="90">
        <v>1.8</v>
      </c>
      <c r="Q26" s="90">
        <v>1.8</v>
      </c>
      <c r="R26" s="90">
        <v>1.8</v>
      </c>
      <c r="S26" s="87"/>
      <c r="T26" s="78">
        <f t="shared" si="1"/>
        <v>22</v>
      </c>
    </row>
    <row r="27" spans="1:20" ht="19.149999999999999" customHeight="1" x14ac:dyDescent="0.2">
      <c r="A27" s="89">
        <f t="shared" si="0"/>
        <v>23</v>
      </c>
      <c r="B27" s="92" t="s">
        <v>185</v>
      </c>
      <c r="C27" s="92" t="s">
        <v>185</v>
      </c>
      <c r="D27" s="92" t="s">
        <v>185</v>
      </c>
      <c r="E27" s="92" t="s">
        <v>185</v>
      </c>
      <c r="F27" s="92" t="s">
        <v>185</v>
      </c>
      <c r="G27" s="92" t="s">
        <v>185</v>
      </c>
      <c r="H27" s="92" t="s">
        <v>185</v>
      </c>
      <c r="I27" s="92" t="s">
        <v>185</v>
      </c>
      <c r="J27" s="92" t="s">
        <v>185</v>
      </c>
      <c r="K27" s="92" t="s">
        <v>185</v>
      </c>
      <c r="L27" s="92" t="s">
        <v>185</v>
      </c>
      <c r="M27" s="91">
        <v>1.3</v>
      </c>
      <c r="N27" s="91">
        <v>1.3</v>
      </c>
      <c r="O27" s="91">
        <v>1.3</v>
      </c>
      <c r="P27" s="91">
        <v>1.3</v>
      </c>
      <c r="Q27" s="91">
        <v>1.3</v>
      </c>
      <c r="R27" s="91">
        <v>1.3</v>
      </c>
      <c r="S27" s="87"/>
      <c r="T27" s="78">
        <f t="shared" si="1"/>
        <v>23</v>
      </c>
    </row>
    <row r="28" spans="1:20" ht="19.149999999999999" customHeight="1" x14ac:dyDescent="0.2">
      <c r="A28" s="89">
        <f t="shared" si="0"/>
        <v>24</v>
      </c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1"/>
      <c r="N28" s="91"/>
      <c r="O28" s="91"/>
      <c r="P28" s="91"/>
      <c r="Q28" s="91"/>
      <c r="R28" s="91"/>
      <c r="S28" s="87"/>
      <c r="T28" s="78">
        <f t="shared" si="1"/>
        <v>24</v>
      </c>
    </row>
    <row r="29" spans="1:20" ht="19.149999999999999" customHeight="1" x14ac:dyDescent="0.2">
      <c r="A29" s="89">
        <f t="shared" si="0"/>
        <v>25</v>
      </c>
      <c r="B29" s="92" t="s">
        <v>187</v>
      </c>
      <c r="C29" s="92" t="s">
        <v>187</v>
      </c>
      <c r="D29" s="92" t="s">
        <v>187</v>
      </c>
      <c r="E29" s="92" t="s">
        <v>187</v>
      </c>
      <c r="F29" s="92">
        <v>7.36</v>
      </c>
      <c r="G29" s="92">
        <v>14.65</v>
      </c>
      <c r="H29" s="92">
        <v>7.36</v>
      </c>
      <c r="I29" s="92" t="s">
        <v>187</v>
      </c>
      <c r="J29" s="92" t="s">
        <v>187</v>
      </c>
      <c r="K29" s="92" t="s">
        <v>187</v>
      </c>
      <c r="L29" s="92" t="s">
        <v>187</v>
      </c>
      <c r="M29" s="91">
        <v>6.4</v>
      </c>
      <c r="N29" s="91">
        <v>6.4</v>
      </c>
      <c r="O29" s="91">
        <v>6.4</v>
      </c>
      <c r="P29" s="91">
        <v>6.4</v>
      </c>
      <c r="Q29" s="91">
        <v>6.4</v>
      </c>
      <c r="R29" s="91">
        <v>6.4</v>
      </c>
      <c r="S29" s="87"/>
      <c r="T29" s="78">
        <f t="shared" si="1"/>
        <v>25</v>
      </c>
    </row>
    <row r="30" spans="1:20" ht="19.149999999999999" customHeight="1" x14ac:dyDescent="0.2">
      <c r="A30" s="89">
        <f t="shared" si="0"/>
        <v>26</v>
      </c>
      <c r="B30" s="92" t="s">
        <v>185</v>
      </c>
      <c r="C30" s="92" t="s">
        <v>185</v>
      </c>
      <c r="D30" s="92" t="s">
        <v>185</v>
      </c>
      <c r="E30" s="92" t="s">
        <v>185</v>
      </c>
      <c r="F30" s="92" t="s">
        <v>185</v>
      </c>
      <c r="G30" s="92" t="s">
        <v>185</v>
      </c>
      <c r="H30" s="92" t="s">
        <v>185</v>
      </c>
      <c r="I30" s="92" t="s">
        <v>185</v>
      </c>
      <c r="J30" s="92" t="s">
        <v>185</v>
      </c>
      <c r="K30" s="92" t="s">
        <v>185</v>
      </c>
      <c r="L30" s="92" t="s">
        <v>185</v>
      </c>
      <c r="M30" s="91">
        <v>4.4000000000000004</v>
      </c>
      <c r="N30" s="91">
        <v>4.4000000000000004</v>
      </c>
      <c r="O30" s="91">
        <v>4.4000000000000004</v>
      </c>
      <c r="P30" s="91">
        <v>4.4000000000000004</v>
      </c>
      <c r="Q30" s="91">
        <v>4.4000000000000004</v>
      </c>
      <c r="R30" s="91">
        <v>4.4000000000000004</v>
      </c>
      <c r="S30" s="87"/>
      <c r="T30" s="78">
        <f t="shared" si="1"/>
        <v>26</v>
      </c>
    </row>
    <row r="31" spans="1:20" ht="19.149999999999999" customHeight="1" x14ac:dyDescent="0.2">
      <c r="A31" s="89">
        <f t="shared" si="0"/>
        <v>27</v>
      </c>
      <c r="B31" s="92" t="s">
        <v>185</v>
      </c>
      <c r="C31" s="92" t="s">
        <v>185</v>
      </c>
      <c r="D31" s="92" t="s">
        <v>185</v>
      </c>
      <c r="E31" s="92" t="s">
        <v>185</v>
      </c>
      <c r="F31" s="92" t="s">
        <v>185</v>
      </c>
      <c r="G31" s="92" t="s">
        <v>185</v>
      </c>
      <c r="H31" s="92" t="s">
        <v>185</v>
      </c>
      <c r="I31" s="92" t="s">
        <v>185</v>
      </c>
      <c r="J31" s="92" t="s">
        <v>185</v>
      </c>
      <c r="K31" s="92" t="s">
        <v>185</v>
      </c>
      <c r="L31" s="92" t="s">
        <v>185</v>
      </c>
      <c r="M31" s="91">
        <v>4</v>
      </c>
      <c r="N31" s="91">
        <v>4</v>
      </c>
      <c r="O31" s="91">
        <v>4</v>
      </c>
      <c r="P31" s="91">
        <v>4</v>
      </c>
      <c r="Q31" s="91">
        <v>4</v>
      </c>
      <c r="R31" s="91">
        <v>4</v>
      </c>
      <c r="S31" s="87"/>
      <c r="T31" s="78">
        <f t="shared" si="1"/>
        <v>27</v>
      </c>
    </row>
    <row r="32" spans="1:20" ht="19.149999999999999" customHeight="1" x14ac:dyDescent="0.2">
      <c r="A32" s="89">
        <f t="shared" si="0"/>
        <v>28</v>
      </c>
      <c r="B32" s="92" t="s">
        <v>185</v>
      </c>
      <c r="C32" s="92" t="s">
        <v>185</v>
      </c>
      <c r="D32" s="92" t="s">
        <v>185</v>
      </c>
      <c r="E32" s="92" t="s">
        <v>185</v>
      </c>
      <c r="F32" s="92" t="s">
        <v>185</v>
      </c>
      <c r="G32" s="92" t="s">
        <v>185</v>
      </c>
      <c r="H32" s="92" t="s">
        <v>185</v>
      </c>
      <c r="I32" s="92" t="s">
        <v>185</v>
      </c>
      <c r="J32" s="92" t="s">
        <v>185</v>
      </c>
      <c r="K32" s="92" t="s">
        <v>185</v>
      </c>
      <c r="L32" s="92" t="s">
        <v>185</v>
      </c>
      <c r="M32" s="91">
        <v>3.2</v>
      </c>
      <c r="N32" s="91">
        <v>3.2</v>
      </c>
      <c r="O32" s="91">
        <v>3.2</v>
      </c>
      <c r="P32" s="91">
        <v>3.2</v>
      </c>
      <c r="Q32" s="91">
        <v>3.2</v>
      </c>
      <c r="R32" s="91">
        <v>3.2</v>
      </c>
      <c r="S32" s="87"/>
      <c r="T32" s="78">
        <f t="shared" si="1"/>
        <v>28</v>
      </c>
    </row>
    <row r="33" spans="1:20" ht="19.149999999999999" customHeight="1" x14ac:dyDescent="0.2">
      <c r="A33" s="89">
        <f t="shared" si="0"/>
        <v>29</v>
      </c>
      <c r="B33" s="92" t="s">
        <v>185</v>
      </c>
      <c r="C33" s="92" t="s">
        <v>185</v>
      </c>
      <c r="D33" s="92" t="s">
        <v>185</v>
      </c>
      <c r="E33" s="92" t="s">
        <v>185</v>
      </c>
      <c r="F33" s="92" t="s">
        <v>185</v>
      </c>
      <c r="G33" s="92" t="s">
        <v>185</v>
      </c>
      <c r="H33" s="92" t="s">
        <v>185</v>
      </c>
      <c r="I33" s="92" t="s">
        <v>185</v>
      </c>
      <c r="J33" s="92" t="s">
        <v>185</v>
      </c>
      <c r="K33" s="92" t="s">
        <v>185</v>
      </c>
      <c r="L33" s="92" t="s">
        <v>185</v>
      </c>
      <c r="M33" s="91">
        <v>3.1</v>
      </c>
      <c r="N33" s="91">
        <v>3.1</v>
      </c>
      <c r="O33" s="91">
        <v>3.1</v>
      </c>
      <c r="P33" s="91">
        <v>3.1</v>
      </c>
      <c r="Q33" s="91">
        <v>3.1</v>
      </c>
      <c r="R33" s="91">
        <v>3.1</v>
      </c>
      <c r="S33" s="87"/>
      <c r="T33" s="78">
        <f t="shared" si="1"/>
        <v>29</v>
      </c>
    </row>
    <row r="34" spans="1:20" ht="19.149999999999999" customHeight="1" x14ac:dyDescent="0.2">
      <c r="A34" s="89">
        <f t="shared" si="0"/>
        <v>30</v>
      </c>
      <c r="B34" s="92" t="s">
        <v>185</v>
      </c>
      <c r="C34" s="92" t="s">
        <v>185</v>
      </c>
      <c r="D34" s="92" t="s">
        <v>185</v>
      </c>
      <c r="E34" s="92" t="s">
        <v>185</v>
      </c>
      <c r="F34" s="92" t="s">
        <v>185</v>
      </c>
      <c r="G34" s="92" t="s">
        <v>185</v>
      </c>
      <c r="H34" s="92" t="s">
        <v>185</v>
      </c>
      <c r="I34" s="92" t="s">
        <v>185</v>
      </c>
      <c r="J34" s="92" t="s">
        <v>185</v>
      </c>
      <c r="K34" s="92" t="s">
        <v>185</v>
      </c>
      <c r="L34" s="92" t="s">
        <v>185</v>
      </c>
      <c r="M34" s="91">
        <v>2.9</v>
      </c>
      <c r="N34" s="91">
        <v>2.9</v>
      </c>
      <c r="O34" s="91">
        <v>2.9</v>
      </c>
      <c r="P34" s="91">
        <v>2.9</v>
      </c>
      <c r="Q34" s="91">
        <v>2.9</v>
      </c>
      <c r="R34" s="91">
        <v>2.9</v>
      </c>
      <c r="S34" s="87"/>
      <c r="T34" s="78">
        <f t="shared" si="1"/>
        <v>30</v>
      </c>
    </row>
    <row r="35" spans="1:20" ht="19.149999999999999" customHeight="1" x14ac:dyDescent="0.2">
      <c r="A35" s="89">
        <f t="shared" si="0"/>
        <v>31</v>
      </c>
      <c r="B35" s="92" t="s">
        <v>187</v>
      </c>
      <c r="C35" s="92" t="s">
        <v>187</v>
      </c>
      <c r="D35" s="92" t="s">
        <v>187</v>
      </c>
      <c r="E35" s="92" t="s">
        <v>187</v>
      </c>
      <c r="F35" s="92">
        <v>7.36</v>
      </c>
      <c r="G35" s="92">
        <v>14.65</v>
      </c>
      <c r="H35" s="92">
        <v>7.36</v>
      </c>
      <c r="I35" s="92" t="s">
        <v>187</v>
      </c>
      <c r="J35" s="92" t="s">
        <v>187</v>
      </c>
      <c r="K35" s="92" t="s">
        <v>187</v>
      </c>
      <c r="L35" s="92" t="s">
        <v>187</v>
      </c>
      <c r="M35" s="91">
        <v>4.5999999999999996</v>
      </c>
      <c r="N35" s="91">
        <v>4.5999999999999996</v>
      </c>
      <c r="O35" s="91">
        <v>4.5999999999999996</v>
      </c>
      <c r="P35" s="91">
        <v>4.5999999999999996</v>
      </c>
      <c r="Q35" s="91">
        <v>4.5999999999999996</v>
      </c>
      <c r="R35" s="91">
        <v>4.5999999999999996</v>
      </c>
      <c r="T35" s="78">
        <f t="shared" si="1"/>
        <v>31</v>
      </c>
    </row>
    <row r="36" spans="1:20" ht="19.149999999999999" customHeight="1" x14ac:dyDescent="0.2"/>
    <row r="37" spans="1:20" ht="19.149999999999999" customHeight="1" x14ac:dyDescent="0.25">
      <c r="A37" s="94" t="s">
        <v>56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6"/>
      <c r="N37" s="76"/>
      <c r="O37" s="76"/>
      <c r="P37" s="76"/>
      <c r="Q37" s="76"/>
      <c r="R37" s="76"/>
    </row>
    <row r="38" spans="1:20" ht="19.149999999999999" customHeight="1" x14ac:dyDescent="0.2"/>
    <row r="39" spans="1:20" ht="19.149999999999999" customHeight="1" x14ac:dyDescent="0.25">
      <c r="A39" s="80" t="s">
        <v>22</v>
      </c>
      <c r="B39" s="81" t="s">
        <v>58</v>
      </c>
      <c r="C39" s="82"/>
      <c r="D39" s="82"/>
      <c r="E39" s="82"/>
      <c r="F39" s="82"/>
      <c r="G39" s="82"/>
      <c r="H39" s="82"/>
      <c r="I39" s="82"/>
      <c r="J39" s="82"/>
      <c r="K39" s="82"/>
      <c r="L39" s="83"/>
      <c r="M39" s="84" t="s">
        <v>59</v>
      </c>
      <c r="N39" s="85"/>
      <c r="O39" s="85"/>
      <c r="P39" s="85"/>
      <c r="Q39" s="85"/>
      <c r="R39" s="86"/>
      <c r="S39" s="87"/>
    </row>
    <row r="40" spans="1:20" ht="19.149999999999999" customHeight="1" x14ac:dyDescent="0.2">
      <c r="A40" s="88">
        <f>A4</f>
        <v>2019</v>
      </c>
      <c r="B40" s="89" t="s">
        <v>60</v>
      </c>
      <c r="C40" s="89" t="s">
        <v>61</v>
      </c>
      <c r="D40" s="89" t="s">
        <v>62</v>
      </c>
      <c r="E40" s="89" t="s">
        <v>63</v>
      </c>
      <c r="F40" s="89" t="s">
        <v>64</v>
      </c>
      <c r="G40" s="89" t="s">
        <v>65</v>
      </c>
      <c r="H40" s="89" t="s">
        <v>66</v>
      </c>
      <c r="I40" s="89" t="s">
        <v>67</v>
      </c>
      <c r="J40" s="89" t="s">
        <v>68</v>
      </c>
      <c r="K40" s="89" t="s">
        <v>69</v>
      </c>
      <c r="L40" s="89" t="s">
        <v>70</v>
      </c>
      <c r="M40" s="90" t="s">
        <v>60</v>
      </c>
      <c r="N40" s="91" t="s">
        <v>61</v>
      </c>
      <c r="O40" s="91" t="s">
        <v>62</v>
      </c>
      <c r="P40" s="91" t="s">
        <v>63</v>
      </c>
      <c r="Q40" s="91" t="s">
        <v>64</v>
      </c>
      <c r="R40" s="91" t="s">
        <v>65</v>
      </c>
      <c r="S40" s="87"/>
    </row>
    <row r="41" spans="1:20" ht="19.149999999999999" customHeight="1" x14ac:dyDescent="0.2">
      <c r="A41" s="89">
        <v>1</v>
      </c>
      <c r="B41" s="92" t="s">
        <v>187</v>
      </c>
      <c r="C41" s="92" t="s">
        <v>187</v>
      </c>
      <c r="D41" s="92" t="s">
        <v>187</v>
      </c>
      <c r="E41" s="92" t="s">
        <v>187</v>
      </c>
      <c r="F41" s="92">
        <v>7.36</v>
      </c>
      <c r="G41" s="92">
        <v>14.65</v>
      </c>
      <c r="H41" s="92">
        <v>7.36</v>
      </c>
      <c r="I41" s="92" t="s">
        <v>187</v>
      </c>
      <c r="J41" s="92" t="s">
        <v>187</v>
      </c>
      <c r="K41" s="92" t="s">
        <v>187</v>
      </c>
      <c r="L41" s="92" t="s">
        <v>187</v>
      </c>
      <c r="M41" s="91">
        <v>5.4</v>
      </c>
      <c r="N41" s="91">
        <v>5.4</v>
      </c>
      <c r="O41" s="91">
        <v>5.4</v>
      </c>
      <c r="P41" s="91">
        <v>5.4</v>
      </c>
      <c r="Q41" s="91">
        <v>5.4</v>
      </c>
      <c r="R41" s="91">
        <v>5.4</v>
      </c>
      <c r="S41" s="87"/>
      <c r="T41" s="78">
        <v>1</v>
      </c>
    </row>
    <row r="42" spans="1:20" ht="19.149999999999999" customHeight="1" x14ac:dyDescent="0.2">
      <c r="A42" s="89">
        <f t="shared" ref="A42:A68" si="2">A41+1</f>
        <v>2</v>
      </c>
      <c r="B42" s="92" t="s">
        <v>185</v>
      </c>
      <c r="C42" s="92" t="s">
        <v>185</v>
      </c>
      <c r="D42" s="92" t="s">
        <v>185</v>
      </c>
      <c r="E42" s="92" t="s">
        <v>185</v>
      </c>
      <c r="F42" s="92" t="s">
        <v>185</v>
      </c>
      <c r="G42" s="92" t="s">
        <v>185</v>
      </c>
      <c r="H42" s="92" t="s">
        <v>185</v>
      </c>
      <c r="I42" s="92" t="s">
        <v>185</v>
      </c>
      <c r="J42" s="92" t="s">
        <v>185</v>
      </c>
      <c r="K42" s="92" t="s">
        <v>185</v>
      </c>
      <c r="L42" s="92" t="s">
        <v>185</v>
      </c>
      <c r="M42" s="92" t="s">
        <v>185</v>
      </c>
      <c r="N42" s="92" t="s">
        <v>185</v>
      </c>
      <c r="O42" s="92" t="s">
        <v>185</v>
      </c>
      <c r="P42" s="92" t="s">
        <v>185</v>
      </c>
      <c r="Q42" s="92" t="s">
        <v>185</v>
      </c>
      <c r="R42" s="92" t="s">
        <v>185</v>
      </c>
      <c r="S42" s="87"/>
      <c r="T42" s="78">
        <f t="shared" ref="T42:T68" si="3">T41+1</f>
        <v>2</v>
      </c>
    </row>
    <row r="43" spans="1:20" ht="19.149999999999999" customHeight="1" x14ac:dyDescent="0.2">
      <c r="A43" s="89">
        <f t="shared" si="2"/>
        <v>3</v>
      </c>
      <c r="B43" s="92" t="s">
        <v>185</v>
      </c>
      <c r="C43" s="92" t="s">
        <v>185</v>
      </c>
      <c r="D43" s="92" t="s">
        <v>185</v>
      </c>
      <c r="E43" s="92" t="s">
        <v>185</v>
      </c>
      <c r="F43" s="92" t="s">
        <v>185</v>
      </c>
      <c r="G43" s="92" t="s">
        <v>185</v>
      </c>
      <c r="H43" s="92" t="s">
        <v>185</v>
      </c>
      <c r="I43" s="92" t="s">
        <v>185</v>
      </c>
      <c r="J43" s="92" t="s">
        <v>185</v>
      </c>
      <c r="K43" s="92" t="s">
        <v>185</v>
      </c>
      <c r="L43" s="92" t="s">
        <v>185</v>
      </c>
      <c r="M43" s="92" t="s">
        <v>185</v>
      </c>
      <c r="N43" s="92" t="s">
        <v>185</v>
      </c>
      <c r="O43" s="92" t="s">
        <v>185</v>
      </c>
      <c r="P43" s="92" t="s">
        <v>185</v>
      </c>
      <c r="Q43" s="92" t="s">
        <v>185</v>
      </c>
      <c r="R43" s="92" t="s">
        <v>185</v>
      </c>
      <c r="S43" s="87"/>
      <c r="T43" s="78">
        <f t="shared" si="3"/>
        <v>3</v>
      </c>
    </row>
    <row r="44" spans="1:20" ht="19.149999999999999" customHeight="1" x14ac:dyDescent="0.2">
      <c r="A44" s="89">
        <f t="shared" si="2"/>
        <v>4</v>
      </c>
      <c r="B44" s="92" t="s">
        <v>185</v>
      </c>
      <c r="C44" s="92" t="s">
        <v>185</v>
      </c>
      <c r="D44" s="92" t="s">
        <v>185</v>
      </c>
      <c r="E44" s="92" t="s">
        <v>185</v>
      </c>
      <c r="F44" s="92" t="s">
        <v>185</v>
      </c>
      <c r="G44" s="92" t="s">
        <v>185</v>
      </c>
      <c r="H44" s="92" t="s">
        <v>185</v>
      </c>
      <c r="I44" s="92" t="s">
        <v>185</v>
      </c>
      <c r="J44" s="92" t="s">
        <v>185</v>
      </c>
      <c r="K44" s="92" t="s">
        <v>185</v>
      </c>
      <c r="L44" s="92" t="s">
        <v>185</v>
      </c>
      <c r="M44" s="91">
        <v>6.3</v>
      </c>
      <c r="N44" s="91">
        <v>6.3</v>
      </c>
      <c r="O44" s="91">
        <v>6.3</v>
      </c>
      <c r="P44" s="91">
        <v>6.3</v>
      </c>
      <c r="Q44" s="91">
        <v>6.3</v>
      </c>
      <c r="R44" s="91">
        <v>6.3</v>
      </c>
      <c r="S44" s="93"/>
      <c r="T44" s="78">
        <f t="shared" si="3"/>
        <v>4</v>
      </c>
    </row>
    <row r="45" spans="1:20" ht="19.149999999999999" customHeight="1" x14ac:dyDescent="0.2">
      <c r="A45" s="89">
        <f t="shared" si="2"/>
        <v>5</v>
      </c>
      <c r="B45" s="92" t="s">
        <v>185</v>
      </c>
      <c r="C45" s="92" t="s">
        <v>185</v>
      </c>
      <c r="D45" s="92" t="s">
        <v>185</v>
      </c>
      <c r="E45" s="92" t="s">
        <v>185</v>
      </c>
      <c r="F45" s="92" t="s">
        <v>185</v>
      </c>
      <c r="G45" s="92" t="s">
        <v>185</v>
      </c>
      <c r="H45" s="92" t="s">
        <v>185</v>
      </c>
      <c r="I45" s="92" t="s">
        <v>185</v>
      </c>
      <c r="J45" s="92" t="s">
        <v>185</v>
      </c>
      <c r="K45" s="92" t="s">
        <v>185</v>
      </c>
      <c r="L45" s="92" t="s">
        <v>185</v>
      </c>
      <c r="M45" s="91">
        <v>8.9</v>
      </c>
      <c r="N45" s="91">
        <v>8.9</v>
      </c>
      <c r="O45" s="91">
        <v>8.9</v>
      </c>
      <c r="P45" s="91">
        <v>8.9</v>
      </c>
      <c r="Q45" s="91">
        <v>8.9</v>
      </c>
      <c r="R45" s="91">
        <v>8.9</v>
      </c>
      <c r="S45" s="87"/>
      <c r="T45" s="78">
        <f t="shared" si="3"/>
        <v>5</v>
      </c>
    </row>
    <row r="46" spans="1:20" ht="19.149999999999999" customHeight="1" x14ac:dyDescent="0.2">
      <c r="A46" s="89">
        <f t="shared" si="2"/>
        <v>6</v>
      </c>
      <c r="B46" s="92" t="s">
        <v>185</v>
      </c>
      <c r="C46" s="92" t="s">
        <v>185</v>
      </c>
      <c r="D46" s="92" t="s">
        <v>185</v>
      </c>
      <c r="E46" s="92" t="s">
        <v>185</v>
      </c>
      <c r="F46" s="92" t="s">
        <v>185</v>
      </c>
      <c r="G46" s="92" t="s">
        <v>185</v>
      </c>
      <c r="H46" s="92" t="s">
        <v>185</v>
      </c>
      <c r="I46" s="92" t="s">
        <v>185</v>
      </c>
      <c r="J46" s="92" t="s">
        <v>185</v>
      </c>
      <c r="K46" s="92" t="s">
        <v>185</v>
      </c>
      <c r="L46" s="92" t="s">
        <v>185</v>
      </c>
      <c r="M46" s="91">
        <v>10.8</v>
      </c>
      <c r="N46" s="91">
        <v>10.8</v>
      </c>
      <c r="O46" s="91">
        <v>10.8</v>
      </c>
      <c r="P46" s="91">
        <v>10.8</v>
      </c>
      <c r="Q46" s="91">
        <v>10.8</v>
      </c>
      <c r="R46" s="91">
        <v>10.8</v>
      </c>
      <c r="S46" s="87"/>
      <c r="T46" s="78">
        <f t="shared" si="3"/>
        <v>6</v>
      </c>
    </row>
    <row r="47" spans="1:20" ht="19.149999999999999" customHeight="1" x14ac:dyDescent="0.2">
      <c r="A47" s="89">
        <f t="shared" si="2"/>
        <v>7</v>
      </c>
      <c r="B47" s="92" t="s">
        <v>185</v>
      </c>
      <c r="C47" s="92" t="s">
        <v>185</v>
      </c>
      <c r="D47" s="92" t="s">
        <v>185</v>
      </c>
      <c r="E47" s="92" t="s">
        <v>185</v>
      </c>
      <c r="F47" s="92" t="s">
        <v>185</v>
      </c>
      <c r="G47" s="92" t="s">
        <v>185</v>
      </c>
      <c r="H47" s="92" t="s">
        <v>185</v>
      </c>
      <c r="I47" s="92" t="s">
        <v>185</v>
      </c>
      <c r="J47" s="92" t="s">
        <v>185</v>
      </c>
      <c r="K47" s="92" t="s">
        <v>185</v>
      </c>
      <c r="L47" s="92" t="s">
        <v>185</v>
      </c>
      <c r="M47" s="91">
        <v>11</v>
      </c>
      <c r="N47" s="91">
        <v>11</v>
      </c>
      <c r="O47" s="91">
        <v>11</v>
      </c>
      <c r="P47" s="91">
        <v>11</v>
      </c>
      <c r="Q47" s="91">
        <v>11</v>
      </c>
      <c r="R47" s="91">
        <v>11</v>
      </c>
      <c r="S47" s="87"/>
      <c r="T47" s="78">
        <f t="shared" si="3"/>
        <v>7</v>
      </c>
    </row>
    <row r="48" spans="1:20" ht="19.149999999999999" customHeight="1" x14ac:dyDescent="0.2">
      <c r="A48" s="89">
        <f t="shared" si="2"/>
        <v>8</v>
      </c>
      <c r="B48" s="92" t="s">
        <v>185</v>
      </c>
      <c r="C48" s="92" t="s">
        <v>185</v>
      </c>
      <c r="D48" s="92" t="s">
        <v>185</v>
      </c>
      <c r="E48" s="92" t="s">
        <v>185</v>
      </c>
      <c r="F48" s="92" t="s">
        <v>185</v>
      </c>
      <c r="G48" s="92" t="s">
        <v>185</v>
      </c>
      <c r="H48" s="92" t="s">
        <v>185</v>
      </c>
      <c r="I48" s="92" t="s">
        <v>185</v>
      </c>
      <c r="J48" s="92" t="s">
        <v>185</v>
      </c>
      <c r="K48" s="92" t="s">
        <v>185</v>
      </c>
      <c r="L48" s="92" t="s">
        <v>185</v>
      </c>
      <c r="M48" s="91">
        <v>11.9</v>
      </c>
      <c r="N48" s="91">
        <v>11.9</v>
      </c>
      <c r="O48" s="91">
        <v>11.9</v>
      </c>
      <c r="P48" s="91">
        <v>11.9</v>
      </c>
      <c r="Q48" s="91">
        <v>11.9</v>
      </c>
      <c r="R48" s="91">
        <v>11.9</v>
      </c>
      <c r="S48" s="87"/>
      <c r="T48" s="78">
        <f t="shared" si="3"/>
        <v>8</v>
      </c>
    </row>
    <row r="49" spans="1:20" ht="19.149999999999999" customHeight="1" x14ac:dyDescent="0.2">
      <c r="A49" s="89">
        <f t="shared" si="2"/>
        <v>9</v>
      </c>
      <c r="B49" s="92" t="s">
        <v>185</v>
      </c>
      <c r="C49" s="92" t="s">
        <v>185</v>
      </c>
      <c r="D49" s="92" t="s">
        <v>185</v>
      </c>
      <c r="E49" s="92" t="s">
        <v>185</v>
      </c>
      <c r="F49" s="92" t="s">
        <v>185</v>
      </c>
      <c r="G49" s="92" t="s">
        <v>185</v>
      </c>
      <c r="H49" s="92" t="s">
        <v>185</v>
      </c>
      <c r="I49" s="92" t="s">
        <v>185</v>
      </c>
      <c r="J49" s="92" t="s">
        <v>185</v>
      </c>
      <c r="K49" s="92" t="s">
        <v>185</v>
      </c>
      <c r="L49" s="92" t="s">
        <v>185</v>
      </c>
      <c r="M49" s="91">
        <v>9.4</v>
      </c>
      <c r="N49" s="91">
        <v>9.4</v>
      </c>
      <c r="O49" s="91">
        <v>9.4</v>
      </c>
      <c r="P49" s="91">
        <v>9.4</v>
      </c>
      <c r="Q49" s="91">
        <v>9.4</v>
      </c>
      <c r="R49" s="91">
        <v>9.4</v>
      </c>
      <c r="S49" s="87"/>
      <c r="T49" s="78">
        <f t="shared" si="3"/>
        <v>9</v>
      </c>
    </row>
    <row r="50" spans="1:20" ht="19.149999999999999" customHeight="1" x14ac:dyDescent="0.2">
      <c r="A50" s="89">
        <f t="shared" si="2"/>
        <v>10</v>
      </c>
      <c r="B50" s="92" t="s">
        <v>185</v>
      </c>
      <c r="C50" s="92" t="s">
        <v>185</v>
      </c>
      <c r="D50" s="92" t="s">
        <v>185</v>
      </c>
      <c r="E50" s="92" t="s">
        <v>185</v>
      </c>
      <c r="F50" s="92" t="s">
        <v>185</v>
      </c>
      <c r="G50" s="92" t="s">
        <v>185</v>
      </c>
      <c r="H50" s="92" t="s">
        <v>185</v>
      </c>
      <c r="I50" s="92" t="s">
        <v>185</v>
      </c>
      <c r="J50" s="92" t="s">
        <v>185</v>
      </c>
      <c r="K50" s="92" t="s">
        <v>185</v>
      </c>
      <c r="L50" s="92" t="s">
        <v>185</v>
      </c>
      <c r="M50" s="90">
        <v>8.6</v>
      </c>
      <c r="N50" s="90">
        <v>8.6</v>
      </c>
      <c r="O50" s="90">
        <v>8.6</v>
      </c>
      <c r="P50" s="90">
        <v>8.6</v>
      </c>
      <c r="Q50" s="90">
        <v>8.6</v>
      </c>
      <c r="R50" s="90">
        <v>8.6</v>
      </c>
      <c r="S50" s="87"/>
      <c r="T50" s="78">
        <f t="shared" si="3"/>
        <v>10</v>
      </c>
    </row>
    <row r="51" spans="1:20" ht="19.149999999999999" customHeight="1" x14ac:dyDescent="0.2">
      <c r="A51" s="89">
        <f t="shared" si="2"/>
        <v>11</v>
      </c>
      <c r="B51" s="92" t="s">
        <v>185</v>
      </c>
      <c r="C51" s="92" t="s">
        <v>185</v>
      </c>
      <c r="D51" s="92" t="s">
        <v>185</v>
      </c>
      <c r="E51" s="92" t="s">
        <v>185</v>
      </c>
      <c r="F51" s="92" t="s">
        <v>185</v>
      </c>
      <c r="G51" s="92" t="s">
        <v>185</v>
      </c>
      <c r="H51" s="92" t="s">
        <v>185</v>
      </c>
      <c r="I51" s="92" t="s">
        <v>185</v>
      </c>
      <c r="J51" s="92" t="s">
        <v>185</v>
      </c>
      <c r="K51" s="92" t="s">
        <v>185</v>
      </c>
      <c r="L51" s="92" t="s">
        <v>185</v>
      </c>
      <c r="M51" s="92" t="s">
        <v>185</v>
      </c>
      <c r="N51" s="92" t="s">
        <v>185</v>
      </c>
      <c r="O51" s="92" t="s">
        <v>185</v>
      </c>
      <c r="P51" s="92" t="s">
        <v>185</v>
      </c>
      <c r="Q51" s="92" t="s">
        <v>185</v>
      </c>
      <c r="R51" s="92" t="s">
        <v>185</v>
      </c>
      <c r="S51" s="87"/>
      <c r="T51" s="78">
        <f t="shared" si="3"/>
        <v>11</v>
      </c>
    </row>
    <row r="52" spans="1:20" ht="19.149999999999999" customHeight="1" x14ac:dyDescent="0.2">
      <c r="A52" s="89">
        <f t="shared" si="2"/>
        <v>12</v>
      </c>
      <c r="B52" s="368" t="s">
        <v>185</v>
      </c>
      <c r="C52" s="368" t="s">
        <v>185</v>
      </c>
      <c r="D52" s="368" t="s">
        <v>185</v>
      </c>
      <c r="E52" s="368" t="s">
        <v>185</v>
      </c>
      <c r="F52" s="368" t="s">
        <v>185</v>
      </c>
      <c r="G52" s="368" t="s">
        <v>185</v>
      </c>
      <c r="H52" s="368" t="s">
        <v>185</v>
      </c>
      <c r="I52" s="368" t="s">
        <v>185</v>
      </c>
      <c r="J52" s="368" t="s">
        <v>185</v>
      </c>
      <c r="K52" s="368" t="s">
        <v>185</v>
      </c>
      <c r="L52" s="368" t="s">
        <v>185</v>
      </c>
      <c r="M52" s="90" t="s">
        <v>185</v>
      </c>
      <c r="N52" s="90" t="s">
        <v>185</v>
      </c>
      <c r="O52" s="90" t="s">
        <v>185</v>
      </c>
      <c r="P52" s="90" t="s">
        <v>185</v>
      </c>
      <c r="Q52" s="90" t="s">
        <v>185</v>
      </c>
      <c r="R52" s="90" t="s">
        <v>185</v>
      </c>
      <c r="S52" s="87"/>
      <c r="T52" s="78">
        <f t="shared" si="3"/>
        <v>12</v>
      </c>
    </row>
    <row r="53" spans="1:20" ht="19.149999999999999" customHeight="1" x14ac:dyDescent="0.2">
      <c r="A53" s="89">
        <f t="shared" si="2"/>
        <v>13</v>
      </c>
      <c r="B53" s="368" t="s">
        <v>185</v>
      </c>
      <c r="C53" s="368" t="s">
        <v>185</v>
      </c>
      <c r="D53" s="368" t="s">
        <v>185</v>
      </c>
      <c r="E53" s="368" t="s">
        <v>185</v>
      </c>
      <c r="F53" s="368" t="s">
        <v>185</v>
      </c>
      <c r="G53" s="368" t="s">
        <v>185</v>
      </c>
      <c r="H53" s="368" t="s">
        <v>185</v>
      </c>
      <c r="I53" s="368" t="s">
        <v>185</v>
      </c>
      <c r="J53" s="368" t="s">
        <v>185</v>
      </c>
      <c r="K53" s="368" t="s">
        <v>185</v>
      </c>
      <c r="L53" s="368" t="s">
        <v>185</v>
      </c>
      <c r="M53" s="90">
        <v>9.3000000000000007</v>
      </c>
      <c r="N53" s="90">
        <v>9.3000000000000007</v>
      </c>
      <c r="O53" s="90">
        <v>9.3000000000000007</v>
      </c>
      <c r="P53" s="90">
        <v>9.3000000000000007</v>
      </c>
      <c r="Q53" s="90">
        <v>9.3000000000000007</v>
      </c>
      <c r="R53" s="90">
        <v>9.3000000000000007</v>
      </c>
      <c r="S53" s="87"/>
      <c r="T53" s="78">
        <f t="shared" si="3"/>
        <v>13</v>
      </c>
    </row>
    <row r="54" spans="1:20" ht="19.149999999999999" customHeight="1" x14ac:dyDescent="0.2">
      <c r="A54" s="89">
        <f t="shared" si="2"/>
        <v>14</v>
      </c>
      <c r="B54" s="368" t="s">
        <v>185</v>
      </c>
      <c r="C54" s="368" t="s">
        <v>185</v>
      </c>
      <c r="D54" s="368" t="s">
        <v>185</v>
      </c>
      <c r="E54" s="368" t="s">
        <v>185</v>
      </c>
      <c r="F54" s="368" t="s">
        <v>185</v>
      </c>
      <c r="G54" s="368" t="s">
        <v>185</v>
      </c>
      <c r="H54" s="368" t="s">
        <v>185</v>
      </c>
      <c r="I54" s="368" t="s">
        <v>185</v>
      </c>
      <c r="J54" s="368" t="s">
        <v>185</v>
      </c>
      <c r="K54" s="368" t="s">
        <v>185</v>
      </c>
      <c r="L54" s="368" t="s">
        <v>185</v>
      </c>
      <c r="M54" s="90">
        <v>9</v>
      </c>
      <c r="N54" s="90">
        <v>9</v>
      </c>
      <c r="O54" s="90">
        <v>9</v>
      </c>
      <c r="P54" s="90">
        <v>9</v>
      </c>
      <c r="Q54" s="90">
        <v>9</v>
      </c>
      <c r="R54" s="90">
        <v>9</v>
      </c>
      <c r="S54" s="87"/>
      <c r="T54" s="78">
        <f t="shared" si="3"/>
        <v>14</v>
      </c>
    </row>
    <row r="55" spans="1:20" ht="19.149999999999999" customHeight="1" x14ac:dyDescent="0.2">
      <c r="A55" s="89">
        <f t="shared" si="2"/>
        <v>15</v>
      </c>
      <c r="B55" s="368" t="s">
        <v>187</v>
      </c>
      <c r="C55" s="368" t="s">
        <v>187</v>
      </c>
      <c r="D55" s="368">
        <v>14.65</v>
      </c>
      <c r="E55" s="368" t="s">
        <v>187</v>
      </c>
      <c r="F55" s="368">
        <v>7.36</v>
      </c>
      <c r="G55" s="368">
        <v>14.65</v>
      </c>
      <c r="H55" s="368">
        <v>7.36</v>
      </c>
      <c r="I55" s="368" t="s">
        <v>187</v>
      </c>
      <c r="J55" s="368">
        <v>14.65</v>
      </c>
      <c r="K55" s="368" t="s">
        <v>187</v>
      </c>
      <c r="L55" s="368" t="s">
        <v>187</v>
      </c>
      <c r="M55" s="90">
        <v>5.0999999999999996</v>
      </c>
      <c r="N55" s="90">
        <v>5.0999999999999996</v>
      </c>
      <c r="O55" s="90">
        <v>5.0999999999999996</v>
      </c>
      <c r="P55" s="90">
        <v>5.0999999999999996</v>
      </c>
      <c r="Q55" s="90">
        <v>5.0999999999999996</v>
      </c>
      <c r="R55" s="90">
        <v>5.0999999999999996</v>
      </c>
      <c r="S55" s="87"/>
      <c r="T55" s="78">
        <f t="shared" si="3"/>
        <v>15</v>
      </c>
    </row>
    <row r="56" spans="1:20" ht="19.149999999999999" customHeight="1" x14ac:dyDescent="0.2">
      <c r="A56" s="89">
        <f t="shared" si="2"/>
        <v>16</v>
      </c>
      <c r="B56" s="368" t="s">
        <v>185</v>
      </c>
      <c r="C56" s="368" t="s">
        <v>185</v>
      </c>
      <c r="D56" s="368" t="s">
        <v>185</v>
      </c>
      <c r="E56" s="368" t="s">
        <v>185</v>
      </c>
      <c r="F56" s="368" t="s">
        <v>185</v>
      </c>
      <c r="G56" s="368" t="s">
        <v>185</v>
      </c>
      <c r="H56" s="368" t="s">
        <v>185</v>
      </c>
      <c r="I56" s="368" t="s">
        <v>185</v>
      </c>
      <c r="J56" s="368" t="s">
        <v>185</v>
      </c>
      <c r="K56" s="368" t="s">
        <v>185</v>
      </c>
      <c r="L56" s="368" t="s">
        <v>185</v>
      </c>
      <c r="M56" s="90">
        <v>3.9</v>
      </c>
      <c r="N56" s="90">
        <v>3.9</v>
      </c>
      <c r="O56" s="90">
        <v>3.9</v>
      </c>
      <c r="P56" s="90">
        <v>3.9</v>
      </c>
      <c r="Q56" s="90">
        <v>3.9</v>
      </c>
      <c r="R56" s="90">
        <v>3.9</v>
      </c>
      <c r="S56" s="87"/>
      <c r="T56" s="78">
        <f t="shared" si="3"/>
        <v>16</v>
      </c>
    </row>
    <row r="57" spans="1:20" ht="19.149999999999999" customHeight="1" x14ac:dyDescent="0.2">
      <c r="A57" s="89">
        <f t="shared" si="2"/>
        <v>17</v>
      </c>
      <c r="B57" s="368" t="s">
        <v>185</v>
      </c>
      <c r="C57" s="368" t="s">
        <v>185</v>
      </c>
      <c r="D57" s="368" t="s">
        <v>185</v>
      </c>
      <c r="E57" s="368" t="s">
        <v>185</v>
      </c>
      <c r="F57" s="368" t="s">
        <v>185</v>
      </c>
      <c r="G57" s="368" t="s">
        <v>185</v>
      </c>
      <c r="H57" s="368" t="s">
        <v>185</v>
      </c>
      <c r="I57" s="368" t="s">
        <v>185</v>
      </c>
      <c r="J57" s="368" t="s">
        <v>185</v>
      </c>
      <c r="K57" s="368" t="s">
        <v>185</v>
      </c>
      <c r="L57" s="368" t="s">
        <v>185</v>
      </c>
      <c r="M57" s="90">
        <v>3.7</v>
      </c>
      <c r="N57" s="90">
        <v>3.7</v>
      </c>
      <c r="O57" s="90">
        <v>3.7</v>
      </c>
      <c r="P57" s="90">
        <v>3.7</v>
      </c>
      <c r="Q57" s="90">
        <v>3.7</v>
      </c>
      <c r="R57" s="90">
        <v>3.7</v>
      </c>
      <c r="S57" s="87"/>
      <c r="T57" s="78">
        <f t="shared" si="3"/>
        <v>17</v>
      </c>
    </row>
    <row r="58" spans="1:20" ht="19.149999999999999" customHeight="1" x14ac:dyDescent="0.2">
      <c r="A58" s="89">
        <f t="shared" si="2"/>
        <v>18</v>
      </c>
      <c r="B58" s="368" t="s">
        <v>185</v>
      </c>
      <c r="C58" s="368" t="s">
        <v>185</v>
      </c>
      <c r="D58" s="368" t="s">
        <v>185</v>
      </c>
      <c r="E58" s="368" t="s">
        <v>185</v>
      </c>
      <c r="F58" s="368" t="s">
        <v>185</v>
      </c>
      <c r="G58" s="368" t="s">
        <v>185</v>
      </c>
      <c r="H58" s="368" t="s">
        <v>185</v>
      </c>
      <c r="I58" s="368" t="s">
        <v>185</v>
      </c>
      <c r="J58" s="368" t="s">
        <v>185</v>
      </c>
      <c r="K58" s="368" t="s">
        <v>185</v>
      </c>
      <c r="L58" s="368" t="s">
        <v>185</v>
      </c>
      <c r="M58" s="368" t="s">
        <v>185</v>
      </c>
      <c r="N58" s="368" t="s">
        <v>185</v>
      </c>
      <c r="O58" s="368" t="s">
        <v>185</v>
      </c>
      <c r="P58" s="368" t="s">
        <v>185</v>
      </c>
      <c r="Q58" s="368" t="s">
        <v>185</v>
      </c>
      <c r="R58" s="368" t="s">
        <v>185</v>
      </c>
      <c r="S58" s="87"/>
      <c r="T58" s="78">
        <f t="shared" si="3"/>
        <v>18</v>
      </c>
    </row>
    <row r="59" spans="1:20" ht="19.149999999999999" customHeight="1" x14ac:dyDescent="0.2">
      <c r="A59" s="89">
        <f t="shared" si="2"/>
        <v>19</v>
      </c>
      <c r="B59" s="368" t="s">
        <v>185</v>
      </c>
      <c r="C59" s="368" t="s">
        <v>185</v>
      </c>
      <c r="D59" s="368" t="s">
        <v>185</v>
      </c>
      <c r="E59" s="368" t="s">
        <v>185</v>
      </c>
      <c r="F59" s="368" t="s">
        <v>185</v>
      </c>
      <c r="G59" s="368" t="s">
        <v>185</v>
      </c>
      <c r="H59" s="368" t="s">
        <v>185</v>
      </c>
      <c r="I59" s="368" t="s">
        <v>185</v>
      </c>
      <c r="J59" s="368" t="s">
        <v>185</v>
      </c>
      <c r="K59" s="368" t="s">
        <v>185</v>
      </c>
      <c r="L59" s="368" t="s">
        <v>185</v>
      </c>
      <c r="M59" s="90">
        <v>4</v>
      </c>
      <c r="N59" s="90">
        <v>4</v>
      </c>
      <c r="O59" s="90">
        <v>4</v>
      </c>
      <c r="P59" s="90">
        <v>4</v>
      </c>
      <c r="Q59" s="90">
        <v>4</v>
      </c>
      <c r="R59" s="90">
        <v>4</v>
      </c>
      <c r="S59" s="87"/>
      <c r="T59" s="78">
        <f t="shared" si="3"/>
        <v>19</v>
      </c>
    </row>
    <row r="60" spans="1:20" ht="19.149999999999999" customHeight="1" x14ac:dyDescent="0.2">
      <c r="A60" s="89">
        <f t="shared" si="2"/>
        <v>20</v>
      </c>
      <c r="B60" s="368" t="s">
        <v>187</v>
      </c>
      <c r="C60" s="368">
        <v>14.65</v>
      </c>
      <c r="D60" s="368">
        <v>14.65</v>
      </c>
      <c r="E60" s="368" t="s">
        <v>187</v>
      </c>
      <c r="F60" s="368">
        <v>7.36</v>
      </c>
      <c r="G60" s="368">
        <v>14.65</v>
      </c>
      <c r="H60" s="368">
        <v>7.36</v>
      </c>
      <c r="I60" s="368" t="s">
        <v>187</v>
      </c>
      <c r="J60" s="368">
        <v>14.65</v>
      </c>
      <c r="K60" s="368">
        <v>14.65</v>
      </c>
      <c r="L60" s="368" t="s">
        <v>187</v>
      </c>
      <c r="M60" s="91">
        <v>2.7</v>
      </c>
      <c r="N60" s="91">
        <v>2.7</v>
      </c>
      <c r="O60" s="91">
        <v>2.7</v>
      </c>
      <c r="P60" s="91">
        <v>2.7</v>
      </c>
      <c r="Q60" s="91">
        <v>2.7</v>
      </c>
      <c r="R60" s="91">
        <v>2.7</v>
      </c>
      <c r="S60" s="87"/>
      <c r="T60" s="78">
        <f t="shared" si="3"/>
        <v>20</v>
      </c>
    </row>
    <row r="61" spans="1:20" ht="19.149999999999999" customHeight="1" x14ac:dyDescent="0.2">
      <c r="A61" s="89">
        <f t="shared" si="2"/>
        <v>21</v>
      </c>
      <c r="B61" s="92" t="s">
        <v>185</v>
      </c>
      <c r="C61" s="92" t="s">
        <v>185</v>
      </c>
      <c r="D61" s="92" t="s">
        <v>185</v>
      </c>
      <c r="E61" s="92" t="s">
        <v>185</v>
      </c>
      <c r="F61" s="92" t="s">
        <v>185</v>
      </c>
      <c r="G61" s="92" t="s">
        <v>185</v>
      </c>
      <c r="H61" s="92" t="s">
        <v>185</v>
      </c>
      <c r="I61" s="92" t="s">
        <v>185</v>
      </c>
      <c r="J61" s="92" t="s">
        <v>185</v>
      </c>
      <c r="K61" s="92" t="s">
        <v>185</v>
      </c>
      <c r="L61" s="92" t="s">
        <v>185</v>
      </c>
      <c r="M61" s="92" t="s">
        <v>185</v>
      </c>
      <c r="N61" s="92" t="s">
        <v>185</v>
      </c>
      <c r="O61" s="92" t="s">
        <v>185</v>
      </c>
      <c r="P61" s="92" t="s">
        <v>185</v>
      </c>
      <c r="Q61" s="92" t="s">
        <v>185</v>
      </c>
      <c r="R61" s="92" t="s">
        <v>185</v>
      </c>
      <c r="S61" s="87"/>
      <c r="T61" s="78">
        <f t="shared" si="3"/>
        <v>21</v>
      </c>
    </row>
    <row r="62" spans="1:20" ht="19.149999999999999" customHeight="1" x14ac:dyDescent="0.2">
      <c r="A62" s="89">
        <f t="shared" si="2"/>
        <v>22</v>
      </c>
      <c r="B62" s="92" t="s">
        <v>185</v>
      </c>
      <c r="C62" s="92">
        <v>19.28</v>
      </c>
      <c r="D62" s="92">
        <v>19.28</v>
      </c>
      <c r="E62" s="92" t="s">
        <v>185</v>
      </c>
      <c r="F62" s="92" t="s">
        <v>185</v>
      </c>
      <c r="G62" s="92" t="s">
        <v>185</v>
      </c>
      <c r="H62" s="92" t="s">
        <v>185</v>
      </c>
      <c r="I62" s="92" t="s">
        <v>185</v>
      </c>
      <c r="J62" s="92">
        <v>19.28</v>
      </c>
      <c r="K62" s="92">
        <v>19.28</v>
      </c>
      <c r="L62" s="92" t="s">
        <v>185</v>
      </c>
      <c r="M62" s="91">
        <v>0.9</v>
      </c>
      <c r="N62" s="91">
        <v>0.9</v>
      </c>
      <c r="O62" s="91">
        <v>0.9</v>
      </c>
      <c r="P62" s="91">
        <v>0.9</v>
      </c>
      <c r="Q62" s="91">
        <v>0.9</v>
      </c>
      <c r="R62" s="91">
        <v>0.9</v>
      </c>
      <c r="S62" s="87"/>
      <c r="T62" s="78">
        <f t="shared" si="3"/>
        <v>22</v>
      </c>
    </row>
    <row r="63" spans="1:20" ht="19.149999999999999" customHeight="1" x14ac:dyDescent="0.2">
      <c r="A63" s="89">
        <f t="shared" si="2"/>
        <v>23</v>
      </c>
      <c r="B63" s="92" t="s">
        <v>185</v>
      </c>
      <c r="C63" s="92" t="s">
        <v>185</v>
      </c>
      <c r="D63" s="92" t="s">
        <v>185</v>
      </c>
      <c r="E63" s="92" t="s">
        <v>185</v>
      </c>
      <c r="F63" s="92" t="s">
        <v>185</v>
      </c>
      <c r="G63" s="92" t="s">
        <v>185</v>
      </c>
      <c r="H63" s="92" t="s">
        <v>185</v>
      </c>
      <c r="I63" s="92" t="s">
        <v>185</v>
      </c>
      <c r="J63" s="92" t="s">
        <v>185</v>
      </c>
      <c r="K63" s="92" t="s">
        <v>185</v>
      </c>
      <c r="L63" s="92" t="s">
        <v>185</v>
      </c>
      <c r="M63" s="90">
        <v>4</v>
      </c>
      <c r="N63" s="90">
        <v>4</v>
      </c>
      <c r="O63" s="90">
        <v>4</v>
      </c>
      <c r="P63" s="90">
        <v>4</v>
      </c>
      <c r="Q63" s="90">
        <v>4</v>
      </c>
      <c r="R63" s="90">
        <v>4</v>
      </c>
      <c r="S63" s="87"/>
      <c r="T63" s="78">
        <f t="shared" si="3"/>
        <v>23</v>
      </c>
    </row>
    <row r="64" spans="1:20" ht="19.149999999999999" customHeight="1" x14ac:dyDescent="0.2">
      <c r="A64" s="89">
        <f t="shared" si="2"/>
        <v>24</v>
      </c>
      <c r="B64" s="92" t="s">
        <v>185</v>
      </c>
      <c r="C64" s="92" t="s">
        <v>185</v>
      </c>
      <c r="D64" s="92" t="s">
        <v>185</v>
      </c>
      <c r="E64" s="92" t="s">
        <v>185</v>
      </c>
      <c r="F64" s="92" t="s">
        <v>185</v>
      </c>
      <c r="G64" s="92" t="s">
        <v>185</v>
      </c>
      <c r="H64" s="92" t="s">
        <v>185</v>
      </c>
      <c r="I64" s="92" t="s">
        <v>185</v>
      </c>
      <c r="J64" s="92" t="s">
        <v>185</v>
      </c>
      <c r="K64" s="92" t="s">
        <v>185</v>
      </c>
      <c r="L64" s="92" t="s">
        <v>185</v>
      </c>
      <c r="M64" s="90">
        <v>4.7</v>
      </c>
      <c r="N64" s="90">
        <v>4.7</v>
      </c>
      <c r="O64" s="90">
        <v>4.7</v>
      </c>
      <c r="P64" s="90">
        <v>4.7</v>
      </c>
      <c r="Q64" s="90">
        <v>4.7</v>
      </c>
      <c r="R64" s="90">
        <v>4.7</v>
      </c>
      <c r="S64" s="87"/>
      <c r="T64" s="78">
        <f t="shared" si="3"/>
        <v>24</v>
      </c>
    </row>
    <row r="65" spans="1:20" ht="19.149999999999999" customHeight="1" x14ac:dyDescent="0.2">
      <c r="A65" s="89">
        <f t="shared" si="2"/>
        <v>25</v>
      </c>
      <c r="B65" s="92" t="s">
        <v>185</v>
      </c>
      <c r="C65" s="92" t="s">
        <v>185</v>
      </c>
      <c r="D65" s="92" t="s">
        <v>185</v>
      </c>
      <c r="E65" s="92" t="s">
        <v>185</v>
      </c>
      <c r="F65" s="92" t="s">
        <v>185</v>
      </c>
      <c r="G65" s="92" t="s">
        <v>185</v>
      </c>
      <c r="H65" s="92" t="s">
        <v>185</v>
      </c>
      <c r="I65" s="92" t="s">
        <v>185</v>
      </c>
      <c r="J65" s="92" t="s">
        <v>185</v>
      </c>
      <c r="K65" s="92" t="s">
        <v>185</v>
      </c>
      <c r="L65" s="92" t="s">
        <v>185</v>
      </c>
      <c r="M65" s="91">
        <v>7.8</v>
      </c>
      <c r="N65" s="91">
        <v>7.8</v>
      </c>
      <c r="O65" s="91">
        <v>7.8</v>
      </c>
      <c r="P65" s="91">
        <v>7.8</v>
      </c>
      <c r="Q65" s="91">
        <v>7.8</v>
      </c>
      <c r="R65" s="91">
        <v>7.8</v>
      </c>
      <c r="S65" s="87"/>
      <c r="T65" s="78">
        <f t="shared" si="3"/>
        <v>25</v>
      </c>
    </row>
    <row r="66" spans="1:20" ht="19.149999999999999" customHeight="1" x14ac:dyDescent="0.2">
      <c r="A66" s="89">
        <f t="shared" si="2"/>
        <v>26</v>
      </c>
      <c r="B66" s="92" t="s">
        <v>185</v>
      </c>
      <c r="C66" s="92" t="s">
        <v>185</v>
      </c>
      <c r="D66" s="92" t="s">
        <v>185</v>
      </c>
      <c r="E66" s="92" t="s">
        <v>185</v>
      </c>
      <c r="F66" s="92" t="s">
        <v>185</v>
      </c>
      <c r="G66" s="92" t="s">
        <v>185</v>
      </c>
      <c r="H66" s="92" t="s">
        <v>185</v>
      </c>
      <c r="I66" s="92" t="s">
        <v>185</v>
      </c>
      <c r="J66" s="92" t="s">
        <v>185</v>
      </c>
      <c r="K66" s="92" t="s">
        <v>185</v>
      </c>
      <c r="L66" s="92" t="s">
        <v>185</v>
      </c>
      <c r="M66" s="91">
        <v>5.6</v>
      </c>
      <c r="N66" s="91">
        <v>5.6</v>
      </c>
      <c r="O66" s="91">
        <v>5.6</v>
      </c>
      <c r="P66" s="91">
        <v>5.6</v>
      </c>
      <c r="Q66" s="91">
        <v>5.6</v>
      </c>
      <c r="R66" s="91">
        <v>5.6</v>
      </c>
      <c r="S66" s="87"/>
      <c r="T66" s="78">
        <f t="shared" si="3"/>
        <v>26</v>
      </c>
    </row>
    <row r="67" spans="1:20" ht="19.149999999999999" customHeight="1" x14ac:dyDescent="0.2">
      <c r="A67" s="89">
        <f t="shared" si="2"/>
        <v>27</v>
      </c>
      <c r="B67" s="92" t="s">
        <v>185</v>
      </c>
      <c r="C67" s="92" t="s">
        <v>185</v>
      </c>
      <c r="D67" s="92" t="s">
        <v>185</v>
      </c>
      <c r="E67" s="92" t="s">
        <v>185</v>
      </c>
      <c r="F67" s="92" t="s">
        <v>185</v>
      </c>
      <c r="G67" s="92" t="s">
        <v>185</v>
      </c>
      <c r="H67" s="92" t="s">
        <v>185</v>
      </c>
      <c r="I67" s="92" t="s">
        <v>185</v>
      </c>
      <c r="J67" s="92" t="s">
        <v>185</v>
      </c>
      <c r="K67" s="92" t="s">
        <v>185</v>
      </c>
      <c r="L67" s="92" t="s">
        <v>185</v>
      </c>
      <c r="M67" s="91">
        <v>7.7</v>
      </c>
      <c r="N67" s="91">
        <v>7.7</v>
      </c>
      <c r="O67" s="91">
        <v>7.7</v>
      </c>
      <c r="P67" s="91">
        <v>7.7</v>
      </c>
      <c r="Q67" s="91">
        <v>7.7</v>
      </c>
      <c r="R67" s="91">
        <v>7.7</v>
      </c>
      <c r="S67" s="87"/>
      <c r="T67" s="78">
        <f t="shared" si="3"/>
        <v>27</v>
      </c>
    </row>
    <row r="68" spans="1:20" ht="19.149999999999999" customHeight="1" x14ac:dyDescent="0.2">
      <c r="A68" s="89">
        <f t="shared" si="2"/>
        <v>28</v>
      </c>
      <c r="B68" s="92">
        <v>19.28</v>
      </c>
      <c r="C68" s="92">
        <v>19.28</v>
      </c>
      <c r="D68" s="92">
        <v>28.96</v>
      </c>
      <c r="E68" s="92" t="s">
        <v>187</v>
      </c>
      <c r="F68" s="92">
        <v>7.36</v>
      </c>
      <c r="G68" s="92">
        <v>14.65</v>
      </c>
      <c r="H68" s="92">
        <v>7.36</v>
      </c>
      <c r="I68" s="92" t="s">
        <v>187</v>
      </c>
      <c r="J68" s="92">
        <v>28.96</v>
      </c>
      <c r="K68" s="92">
        <v>19.28</v>
      </c>
      <c r="L68" s="92">
        <v>19.28</v>
      </c>
      <c r="M68" s="91">
        <v>1.6</v>
      </c>
      <c r="N68" s="91">
        <v>1.6</v>
      </c>
      <c r="O68" s="91">
        <v>1.6</v>
      </c>
      <c r="P68" s="91">
        <v>1.6</v>
      </c>
      <c r="Q68" s="91">
        <v>1.6</v>
      </c>
      <c r="R68" s="91">
        <v>1.6</v>
      </c>
      <c r="S68" s="87"/>
      <c r="T68" s="78">
        <f t="shared" si="3"/>
        <v>28</v>
      </c>
    </row>
    <row r="69" spans="1:20" ht="19.149999999999999" customHeight="1" x14ac:dyDescent="0.2">
      <c r="A69" s="95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7"/>
      <c r="N69" s="97"/>
      <c r="O69" s="97"/>
      <c r="P69" s="97"/>
      <c r="Q69" s="97"/>
      <c r="R69" s="97"/>
      <c r="S69" s="98"/>
    </row>
    <row r="70" spans="1:20" ht="19.149999999999999" customHeight="1" x14ac:dyDescent="0.25">
      <c r="A70" s="94" t="s">
        <v>56</v>
      </c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6"/>
      <c r="N70" s="76"/>
      <c r="O70" s="76"/>
      <c r="P70" s="76"/>
      <c r="Q70" s="76"/>
      <c r="R70" s="76"/>
    </row>
    <row r="71" spans="1:20" ht="19.149999999999999" customHeight="1" x14ac:dyDescent="0.2"/>
    <row r="72" spans="1:20" ht="19.149999999999999" customHeight="1" x14ac:dyDescent="0.25">
      <c r="A72" s="80" t="s">
        <v>24</v>
      </c>
      <c r="B72" s="81" t="s">
        <v>58</v>
      </c>
      <c r="C72" s="82"/>
      <c r="D72" s="82"/>
      <c r="E72" s="82"/>
      <c r="F72" s="82"/>
      <c r="G72" s="82"/>
      <c r="H72" s="82"/>
      <c r="I72" s="82"/>
      <c r="J72" s="82"/>
      <c r="K72" s="82"/>
      <c r="L72" s="83"/>
      <c r="M72" s="84" t="s">
        <v>59</v>
      </c>
      <c r="N72" s="85"/>
      <c r="O72" s="85"/>
      <c r="P72" s="85"/>
      <c r="Q72" s="85"/>
      <c r="R72" s="86"/>
      <c r="S72" s="87"/>
    </row>
    <row r="73" spans="1:20" ht="19.149999999999999" customHeight="1" x14ac:dyDescent="0.2">
      <c r="A73" s="88">
        <f>A4</f>
        <v>2019</v>
      </c>
      <c r="B73" s="89" t="s">
        <v>60</v>
      </c>
      <c r="C73" s="89" t="s">
        <v>61</v>
      </c>
      <c r="D73" s="89" t="s">
        <v>62</v>
      </c>
      <c r="E73" s="89" t="s">
        <v>63</v>
      </c>
      <c r="F73" s="89" t="s">
        <v>64</v>
      </c>
      <c r="G73" s="89" t="s">
        <v>65</v>
      </c>
      <c r="H73" s="89" t="s">
        <v>66</v>
      </c>
      <c r="I73" s="89" t="s">
        <v>67</v>
      </c>
      <c r="J73" s="89" t="s">
        <v>68</v>
      </c>
      <c r="K73" s="89" t="s">
        <v>69</v>
      </c>
      <c r="L73" s="89" t="s">
        <v>70</v>
      </c>
      <c r="M73" s="90" t="s">
        <v>60</v>
      </c>
      <c r="N73" s="91" t="s">
        <v>61</v>
      </c>
      <c r="O73" s="91" t="s">
        <v>62</v>
      </c>
      <c r="P73" s="91" t="s">
        <v>63</v>
      </c>
      <c r="Q73" s="91" t="s">
        <v>64</v>
      </c>
      <c r="R73" s="91" t="s">
        <v>65</v>
      </c>
      <c r="S73" s="87"/>
    </row>
    <row r="74" spans="1:20" ht="19.149999999999999" customHeight="1" x14ac:dyDescent="0.2">
      <c r="A74" s="89">
        <v>1</v>
      </c>
      <c r="B74" s="92">
        <v>19.28</v>
      </c>
      <c r="C74" s="92">
        <v>19.28</v>
      </c>
      <c r="D74" s="92">
        <v>28.96</v>
      </c>
      <c r="E74" s="92" t="s">
        <v>187</v>
      </c>
      <c r="F74" s="92">
        <v>7.36</v>
      </c>
      <c r="G74" s="92">
        <v>14.65</v>
      </c>
      <c r="H74" s="92">
        <v>7.36</v>
      </c>
      <c r="I74" s="92" t="s">
        <v>187</v>
      </c>
      <c r="J74" s="92">
        <v>28.96</v>
      </c>
      <c r="K74" s="92">
        <v>19.28</v>
      </c>
      <c r="L74" s="92">
        <v>19.28</v>
      </c>
      <c r="M74" s="91" t="s">
        <v>187</v>
      </c>
      <c r="N74" s="91" t="s">
        <v>187</v>
      </c>
      <c r="O74" s="91" t="s">
        <v>187</v>
      </c>
      <c r="P74" s="91" t="s">
        <v>187</v>
      </c>
      <c r="Q74" s="91" t="s">
        <v>187</v>
      </c>
      <c r="R74" s="91" t="s">
        <v>187</v>
      </c>
      <c r="S74" s="87"/>
      <c r="T74" s="78">
        <v>1</v>
      </c>
    </row>
    <row r="75" spans="1:20" ht="19.149999999999999" customHeight="1" x14ac:dyDescent="0.2">
      <c r="A75" s="89">
        <f t="shared" ref="A75:A104" si="4">A74+1</f>
        <v>2</v>
      </c>
      <c r="B75" s="92" t="s">
        <v>185</v>
      </c>
      <c r="C75" s="92" t="s">
        <v>185</v>
      </c>
      <c r="D75" s="92" t="s">
        <v>185</v>
      </c>
      <c r="E75" s="92" t="s">
        <v>185</v>
      </c>
      <c r="F75" s="92" t="s">
        <v>185</v>
      </c>
      <c r="G75" s="92" t="s">
        <v>185</v>
      </c>
      <c r="H75" s="92" t="s">
        <v>185</v>
      </c>
      <c r="I75" s="92" t="s">
        <v>185</v>
      </c>
      <c r="J75" s="92" t="s">
        <v>185</v>
      </c>
      <c r="K75" s="92" t="s">
        <v>185</v>
      </c>
      <c r="L75" s="92" t="s">
        <v>185</v>
      </c>
      <c r="M75" s="92"/>
      <c r="N75" s="91"/>
      <c r="O75" s="91"/>
      <c r="P75" s="91"/>
      <c r="Q75" s="91"/>
      <c r="R75" s="91"/>
      <c r="S75" s="87"/>
      <c r="T75" s="78">
        <f t="shared" ref="T75:T104" si="5">T74+1</f>
        <v>2</v>
      </c>
    </row>
    <row r="76" spans="1:20" ht="19.149999999999999" customHeight="1" x14ac:dyDescent="0.2">
      <c r="A76" s="89">
        <f t="shared" si="4"/>
        <v>3</v>
      </c>
      <c r="B76" s="92" t="s">
        <v>185</v>
      </c>
      <c r="C76" s="92" t="s">
        <v>185</v>
      </c>
      <c r="D76" s="92" t="s">
        <v>185</v>
      </c>
      <c r="E76" s="92" t="s">
        <v>185</v>
      </c>
      <c r="F76" s="92" t="s">
        <v>185</v>
      </c>
      <c r="G76" s="92" t="s">
        <v>185</v>
      </c>
      <c r="H76" s="92" t="s">
        <v>185</v>
      </c>
      <c r="I76" s="92" t="s">
        <v>185</v>
      </c>
      <c r="J76" s="92" t="s">
        <v>185</v>
      </c>
      <c r="K76" s="92" t="s">
        <v>185</v>
      </c>
      <c r="L76" s="92" t="s">
        <v>185</v>
      </c>
      <c r="M76" s="91">
        <v>0.6</v>
      </c>
      <c r="N76" s="91">
        <v>0.6</v>
      </c>
      <c r="O76" s="91">
        <v>0.6</v>
      </c>
      <c r="P76" s="91">
        <v>0.6</v>
      </c>
      <c r="Q76" s="91">
        <v>0.6</v>
      </c>
      <c r="R76" s="91">
        <v>0.6</v>
      </c>
      <c r="S76" s="87"/>
      <c r="T76" s="78">
        <f t="shared" si="5"/>
        <v>3</v>
      </c>
    </row>
    <row r="77" spans="1:20" ht="19.149999999999999" customHeight="1" x14ac:dyDescent="0.2">
      <c r="A77" s="89">
        <f t="shared" si="4"/>
        <v>4</v>
      </c>
      <c r="B77" s="92" t="s">
        <v>185</v>
      </c>
      <c r="C77" s="92" t="s">
        <v>185</v>
      </c>
      <c r="D77" s="92" t="s">
        <v>185</v>
      </c>
      <c r="E77" s="92" t="s">
        <v>185</v>
      </c>
      <c r="F77" s="92" t="s">
        <v>185</v>
      </c>
      <c r="G77" s="92" t="s">
        <v>185</v>
      </c>
      <c r="H77" s="92" t="s">
        <v>185</v>
      </c>
      <c r="I77" s="92" t="s">
        <v>185</v>
      </c>
      <c r="J77" s="92" t="s">
        <v>185</v>
      </c>
      <c r="K77" s="92" t="s">
        <v>185</v>
      </c>
      <c r="L77" s="92" t="s">
        <v>185</v>
      </c>
      <c r="M77" s="91">
        <v>1.3</v>
      </c>
      <c r="N77" s="91">
        <v>1.3</v>
      </c>
      <c r="O77" s="91">
        <v>1.3</v>
      </c>
      <c r="P77" s="91">
        <v>1.3</v>
      </c>
      <c r="Q77" s="91">
        <v>1.3</v>
      </c>
      <c r="R77" s="91">
        <v>1.3</v>
      </c>
      <c r="S77" s="93"/>
      <c r="T77" s="78">
        <f t="shared" si="5"/>
        <v>4</v>
      </c>
    </row>
    <row r="78" spans="1:20" ht="19.149999999999999" customHeight="1" x14ac:dyDescent="0.2">
      <c r="A78" s="89">
        <f t="shared" si="4"/>
        <v>5</v>
      </c>
      <c r="B78" s="92" t="s">
        <v>185</v>
      </c>
      <c r="C78" s="92" t="s">
        <v>185</v>
      </c>
      <c r="D78" s="92" t="s">
        <v>185</v>
      </c>
      <c r="E78" s="92" t="s">
        <v>185</v>
      </c>
      <c r="F78" s="92" t="s">
        <v>185</v>
      </c>
      <c r="G78" s="92" t="s">
        <v>185</v>
      </c>
      <c r="H78" s="92" t="s">
        <v>185</v>
      </c>
      <c r="I78" s="92" t="s">
        <v>185</v>
      </c>
      <c r="J78" s="92" t="s">
        <v>185</v>
      </c>
      <c r="K78" s="92" t="s">
        <v>185</v>
      </c>
      <c r="L78" s="92" t="s">
        <v>185</v>
      </c>
      <c r="M78" s="91" t="s">
        <v>187</v>
      </c>
      <c r="N78" s="91" t="s">
        <v>187</v>
      </c>
      <c r="O78" s="91" t="s">
        <v>187</v>
      </c>
      <c r="P78" s="91" t="s">
        <v>187</v>
      </c>
      <c r="Q78" s="91" t="s">
        <v>187</v>
      </c>
      <c r="R78" s="91" t="s">
        <v>187</v>
      </c>
      <c r="S78" s="87"/>
      <c r="T78" s="78">
        <f t="shared" si="5"/>
        <v>5</v>
      </c>
    </row>
    <row r="79" spans="1:20" ht="19.149999999999999" customHeight="1" x14ac:dyDescent="0.2">
      <c r="A79" s="89">
        <f t="shared" si="4"/>
        <v>6</v>
      </c>
      <c r="B79" s="92" t="s">
        <v>185</v>
      </c>
      <c r="C79" s="92" t="s">
        <v>185</v>
      </c>
      <c r="D79" s="92" t="s">
        <v>185</v>
      </c>
      <c r="E79" s="92" t="s">
        <v>185</v>
      </c>
      <c r="F79" s="92" t="s">
        <v>185</v>
      </c>
      <c r="G79" s="92" t="s">
        <v>185</v>
      </c>
      <c r="H79" s="92" t="s">
        <v>185</v>
      </c>
      <c r="I79" s="92" t="s">
        <v>185</v>
      </c>
      <c r="J79" s="92" t="s">
        <v>185</v>
      </c>
      <c r="K79" s="92" t="s">
        <v>185</v>
      </c>
      <c r="L79" s="92" t="s">
        <v>185</v>
      </c>
      <c r="M79" s="92" t="s">
        <v>185</v>
      </c>
      <c r="N79" s="92" t="s">
        <v>185</v>
      </c>
      <c r="O79" s="92" t="s">
        <v>185</v>
      </c>
      <c r="P79" s="92" t="s">
        <v>185</v>
      </c>
      <c r="Q79" s="92" t="s">
        <v>185</v>
      </c>
      <c r="R79" s="92" t="s">
        <v>185</v>
      </c>
      <c r="S79" s="87"/>
      <c r="T79" s="78">
        <f t="shared" si="5"/>
        <v>6</v>
      </c>
    </row>
    <row r="80" spans="1:20" ht="19.149999999999999" customHeight="1" x14ac:dyDescent="0.2">
      <c r="A80" s="89">
        <f t="shared" si="4"/>
        <v>7</v>
      </c>
      <c r="B80" s="92" t="s">
        <v>185</v>
      </c>
      <c r="C80" s="92" t="s">
        <v>185</v>
      </c>
      <c r="D80" s="92" t="s">
        <v>185</v>
      </c>
      <c r="E80" s="92" t="s">
        <v>185</v>
      </c>
      <c r="F80" s="92" t="s">
        <v>185</v>
      </c>
      <c r="G80" s="92" t="s">
        <v>185</v>
      </c>
      <c r="H80" s="92" t="s">
        <v>185</v>
      </c>
      <c r="I80" s="92" t="s">
        <v>185</v>
      </c>
      <c r="J80" s="92" t="s">
        <v>185</v>
      </c>
      <c r="K80" s="92" t="s">
        <v>185</v>
      </c>
      <c r="L80" s="92" t="s">
        <v>185</v>
      </c>
      <c r="M80" s="92" t="s">
        <v>185</v>
      </c>
      <c r="N80" s="92" t="s">
        <v>185</v>
      </c>
      <c r="O80" s="92" t="s">
        <v>185</v>
      </c>
      <c r="P80" s="92" t="s">
        <v>185</v>
      </c>
      <c r="Q80" s="92" t="s">
        <v>185</v>
      </c>
      <c r="R80" s="92" t="s">
        <v>185</v>
      </c>
      <c r="S80" s="87"/>
      <c r="T80" s="78">
        <f t="shared" si="5"/>
        <v>7</v>
      </c>
    </row>
    <row r="81" spans="1:20" ht="19.149999999999999" customHeight="1" x14ac:dyDescent="0.2">
      <c r="A81" s="89">
        <f t="shared" si="4"/>
        <v>8</v>
      </c>
      <c r="B81" s="92" t="s">
        <v>185</v>
      </c>
      <c r="C81" s="92" t="s">
        <v>185</v>
      </c>
      <c r="D81" s="92" t="s">
        <v>185</v>
      </c>
      <c r="E81" s="92" t="s">
        <v>185</v>
      </c>
      <c r="F81" s="92" t="s">
        <v>185</v>
      </c>
      <c r="G81" s="92" t="s">
        <v>185</v>
      </c>
      <c r="H81" s="92" t="s">
        <v>185</v>
      </c>
      <c r="I81" s="92" t="s">
        <v>185</v>
      </c>
      <c r="J81" s="92" t="s">
        <v>185</v>
      </c>
      <c r="K81" s="92" t="s">
        <v>185</v>
      </c>
      <c r="L81" s="92" t="s">
        <v>185</v>
      </c>
      <c r="M81" s="92" t="s">
        <v>185</v>
      </c>
      <c r="N81" s="92" t="s">
        <v>185</v>
      </c>
      <c r="O81" s="92" t="s">
        <v>185</v>
      </c>
      <c r="P81" s="92" t="s">
        <v>185</v>
      </c>
      <c r="Q81" s="92" t="s">
        <v>185</v>
      </c>
      <c r="R81" s="92" t="s">
        <v>185</v>
      </c>
      <c r="S81" s="87"/>
      <c r="T81" s="78">
        <f t="shared" si="5"/>
        <v>8</v>
      </c>
    </row>
    <row r="82" spans="1:20" ht="19.149999999999999" customHeight="1" x14ac:dyDescent="0.2">
      <c r="A82" s="89">
        <f t="shared" si="4"/>
        <v>9</v>
      </c>
      <c r="B82" s="92" t="s">
        <v>185</v>
      </c>
      <c r="C82" s="92" t="s">
        <v>185</v>
      </c>
      <c r="D82" s="92" t="s">
        <v>185</v>
      </c>
      <c r="E82" s="92" t="s">
        <v>185</v>
      </c>
      <c r="F82" s="92" t="s">
        <v>185</v>
      </c>
      <c r="G82" s="92" t="s">
        <v>185</v>
      </c>
      <c r="H82" s="92" t="s">
        <v>185</v>
      </c>
      <c r="I82" s="92" t="s">
        <v>185</v>
      </c>
      <c r="J82" s="92" t="s">
        <v>185</v>
      </c>
      <c r="K82" s="92" t="s">
        <v>185</v>
      </c>
      <c r="L82" s="92" t="s">
        <v>185</v>
      </c>
      <c r="M82" s="92" t="s">
        <v>185</v>
      </c>
      <c r="N82" s="92" t="s">
        <v>185</v>
      </c>
      <c r="O82" s="92" t="s">
        <v>185</v>
      </c>
      <c r="P82" s="92" t="s">
        <v>185</v>
      </c>
      <c r="Q82" s="92" t="s">
        <v>185</v>
      </c>
      <c r="R82" s="92" t="s">
        <v>185</v>
      </c>
      <c r="S82" s="87"/>
      <c r="T82" s="78">
        <f t="shared" si="5"/>
        <v>9</v>
      </c>
    </row>
    <row r="83" spans="1:20" ht="19.149999999999999" customHeight="1" x14ac:dyDescent="0.2">
      <c r="A83" s="89">
        <f t="shared" si="4"/>
        <v>10</v>
      </c>
      <c r="B83" s="92" t="s">
        <v>185</v>
      </c>
      <c r="C83" s="92" t="s">
        <v>185</v>
      </c>
      <c r="D83" s="92" t="s">
        <v>185</v>
      </c>
      <c r="E83" s="92" t="s">
        <v>185</v>
      </c>
      <c r="F83" s="92" t="s">
        <v>185</v>
      </c>
      <c r="G83" s="92" t="s">
        <v>185</v>
      </c>
      <c r="H83" s="92" t="s">
        <v>185</v>
      </c>
      <c r="I83" s="92" t="s">
        <v>185</v>
      </c>
      <c r="J83" s="92" t="s">
        <v>185</v>
      </c>
      <c r="K83" s="92" t="s">
        <v>185</v>
      </c>
      <c r="L83" s="92" t="s">
        <v>185</v>
      </c>
      <c r="M83" s="92" t="s">
        <v>185</v>
      </c>
      <c r="N83" s="92" t="s">
        <v>185</v>
      </c>
      <c r="O83" s="92" t="s">
        <v>185</v>
      </c>
      <c r="P83" s="92" t="s">
        <v>185</v>
      </c>
      <c r="Q83" s="92" t="s">
        <v>185</v>
      </c>
      <c r="R83" s="92" t="s">
        <v>185</v>
      </c>
      <c r="S83" s="87"/>
      <c r="T83" s="78">
        <f t="shared" si="5"/>
        <v>10</v>
      </c>
    </row>
    <row r="84" spans="1:20" ht="19.149999999999999" customHeight="1" x14ac:dyDescent="0.2">
      <c r="A84" s="89">
        <f t="shared" si="4"/>
        <v>11</v>
      </c>
      <c r="B84" s="92">
        <v>19.28</v>
      </c>
      <c r="C84" s="92">
        <v>19.28</v>
      </c>
      <c r="D84" s="92">
        <v>28.96</v>
      </c>
      <c r="E84" s="92" t="s">
        <v>187</v>
      </c>
      <c r="F84" s="92">
        <v>7.36</v>
      </c>
      <c r="G84" s="92">
        <v>14.65</v>
      </c>
      <c r="H84" s="92">
        <v>7.36</v>
      </c>
      <c r="I84" s="92" t="s">
        <v>187</v>
      </c>
      <c r="J84" s="92">
        <v>28.96</v>
      </c>
      <c r="K84" s="92">
        <v>19.28</v>
      </c>
      <c r="L84" s="92">
        <v>19.28</v>
      </c>
      <c r="M84" s="91">
        <v>1.1000000000000001</v>
      </c>
      <c r="N84" s="91">
        <v>1.1000000000000001</v>
      </c>
      <c r="O84" s="91">
        <v>1.1000000000000001</v>
      </c>
      <c r="P84" s="91">
        <v>1.1000000000000001</v>
      </c>
      <c r="Q84" s="91">
        <v>1.1000000000000001</v>
      </c>
      <c r="R84" s="91">
        <v>1.1000000000000001</v>
      </c>
      <c r="S84" s="87"/>
      <c r="T84" s="78">
        <f t="shared" si="5"/>
        <v>11</v>
      </c>
    </row>
    <row r="85" spans="1:20" ht="19.149999999999999" customHeight="1" x14ac:dyDescent="0.2">
      <c r="A85" s="89">
        <f t="shared" si="4"/>
        <v>12</v>
      </c>
      <c r="B85" s="92" t="s">
        <v>185</v>
      </c>
      <c r="C85" s="92" t="s">
        <v>185</v>
      </c>
      <c r="D85" s="92" t="s">
        <v>185</v>
      </c>
      <c r="E85" s="92" t="s">
        <v>185</v>
      </c>
      <c r="F85" s="92" t="s">
        <v>185</v>
      </c>
      <c r="G85" s="92" t="s">
        <v>185</v>
      </c>
      <c r="H85" s="92" t="s">
        <v>185</v>
      </c>
      <c r="I85" s="92" t="s">
        <v>185</v>
      </c>
      <c r="J85" s="92" t="s">
        <v>185</v>
      </c>
      <c r="K85" s="92" t="s">
        <v>185</v>
      </c>
      <c r="L85" s="92" t="s">
        <v>185</v>
      </c>
      <c r="M85" s="91">
        <v>3.7</v>
      </c>
      <c r="N85" s="91">
        <v>3.7</v>
      </c>
      <c r="O85" s="91">
        <v>3.7</v>
      </c>
      <c r="P85" s="91">
        <v>3.7</v>
      </c>
      <c r="Q85" s="91">
        <v>3.7</v>
      </c>
      <c r="R85" s="91">
        <v>3.7</v>
      </c>
      <c r="S85" s="87"/>
      <c r="T85" s="78">
        <f t="shared" si="5"/>
        <v>12</v>
      </c>
    </row>
    <row r="86" spans="1:20" ht="19.149999999999999" customHeight="1" x14ac:dyDescent="0.2">
      <c r="A86" s="89">
        <f t="shared" si="4"/>
        <v>13</v>
      </c>
      <c r="B86" s="92" t="s">
        <v>185</v>
      </c>
      <c r="C86" s="92" t="s">
        <v>185</v>
      </c>
      <c r="D86" s="92" t="s">
        <v>185</v>
      </c>
      <c r="E86" s="92" t="s">
        <v>185</v>
      </c>
      <c r="F86" s="92" t="s">
        <v>185</v>
      </c>
      <c r="G86" s="92" t="s">
        <v>185</v>
      </c>
      <c r="H86" s="92" t="s">
        <v>185</v>
      </c>
      <c r="I86" s="92" t="s">
        <v>185</v>
      </c>
      <c r="J86" s="92" t="s">
        <v>185</v>
      </c>
      <c r="K86" s="92" t="s">
        <v>185</v>
      </c>
      <c r="L86" s="92" t="s">
        <v>185</v>
      </c>
      <c r="M86" s="91">
        <v>3.4</v>
      </c>
      <c r="N86" s="91">
        <v>3.4</v>
      </c>
      <c r="O86" s="91">
        <v>3.4</v>
      </c>
      <c r="P86" s="91">
        <v>3.4</v>
      </c>
      <c r="Q86" s="91">
        <v>3.4</v>
      </c>
      <c r="R86" s="91">
        <v>3.4</v>
      </c>
      <c r="S86" s="87"/>
      <c r="T86" s="78">
        <f t="shared" si="5"/>
        <v>13</v>
      </c>
    </row>
    <row r="87" spans="1:20" ht="19.149999999999999" customHeight="1" x14ac:dyDescent="0.2">
      <c r="A87" s="89">
        <f t="shared" si="4"/>
        <v>14</v>
      </c>
      <c r="B87" s="92">
        <v>11.36</v>
      </c>
      <c r="C87" s="92" t="s">
        <v>185</v>
      </c>
      <c r="D87" s="92" t="s">
        <v>185</v>
      </c>
      <c r="E87" s="92" t="s">
        <v>185</v>
      </c>
      <c r="F87" s="92" t="s">
        <v>185</v>
      </c>
      <c r="G87" s="92" t="s">
        <v>185</v>
      </c>
      <c r="H87" s="92" t="s">
        <v>185</v>
      </c>
      <c r="I87" s="92" t="s">
        <v>185</v>
      </c>
      <c r="J87" s="92" t="s">
        <v>185</v>
      </c>
      <c r="K87" s="92" t="s">
        <v>185</v>
      </c>
      <c r="L87" s="92">
        <v>11.36</v>
      </c>
      <c r="M87" s="91">
        <v>4.7</v>
      </c>
      <c r="N87" s="91">
        <v>4.7</v>
      </c>
      <c r="O87" s="91">
        <v>4.7</v>
      </c>
      <c r="P87" s="91">
        <v>4.7</v>
      </c>
      <c r="Q87" s="91">
        <v>4.7</v>
      </c>
      <c r="R87" s="91">
        <v>4.7</v>
      </c>
      <c r="S87" s="87"/>
      <c r="T87" s="78">
        <f t="shared" si="5"/>
        <v>14</v>
      </c>
    </row>
    <row r="88" spans="1:20" ht="19.149999999999999" customHeight="1" x14ac:dyDescent="0.2">
      <c r="A88" s="89">
        <f t="shared" si="4"/>
        <v>15</v>
      </c>
      <c r="B88" s="92" t="s">
        <v>187</v>
      </c>
      <c r="C88" s="92">
        <v>19.28</v>
      </c>
      <c r="D88" s="92">
        <v>11.36</v>
      </c>
      <c r="E88" s="92" t="s">
        <v>187</v>
      </c>
      <c r="F88" s="92">
        <v>7.36</v>
      </c>
      <c r="G88" s="92">
        <v>14.65</v>
      </c>
      <c r="H88" s="92">
        <v>7.36</v>
      </c>
      <c r="I88" s="92" t="s">
        <v>187</v>
      </c>
      <c r="J88" s="92">
        <v>11.36</v>
      </c>
      <c r="K88" s="92">
        <v>19.28</v>
      </c>
      <c r="L88" s="92" t="s">
        <v>187</v>
      </c>
      <c r="M88" s="91">
        <v>8.6999999999999993</v>
      </c>
      <c r="N88" s="91">
        <v>8.6999999999999993</v>
      </c>
      <c r="O88" s="91">
        <v>8.6999999999999993</v>
      </c>
      <c r="P88" s="91">
        <v>8.6999999999999993</v>
      </c>
      <c r="Q88" s="91">
        <v>8.6999999999999993</v>
      </c>
      <c r="R88" s="91">
        <v>8.6999999999999993</v>
      </c>
      <c r="S88" s="87"/>
      <c r="T88" s="78">
        <f t="shared" si="5"/>
        <v>15</v>
      </c>
    </row>
    <row r="89" spans="1:20" ht="19.149999999999999" customHeight="1" x14ac:dyDescent="0.2">
      <c r="A89" s="89">
        <f t="shared" si="4"/>
        <v>16</v>
      </c>
      <c r="B89" s="92" t="s">
        <v>185</v>
      </c>
      <c r="C89" s="92" t="s">
        <v>185</v>
      </c>
      <c r="D89" s="92" t="s">
        <v>185</v>
      </c>
      <c r="E89" s="92" t="s">
        <v>185</v>
      </c>
      <c r="F89" s="92" t="s">
        <v>185</v>
      </c>
      <c r="G89" s="92" t="s">
        <v>185</v>
      </c>
      <c r="H89" s="92" t="s">
        <v>185</v>
      </c>
      <c r="I89" s="92" t="s">
        <v>185</v>
      </c>
      <c r="J89" s="92" t="s">
        <v>185</v>
      </c>
      <c r="K89" s="92" t="s">
        <v>185</v>
      </c>
      <c r="L89" s="92" t="s">
        <v>185</v>
      </c>
      <c r="M89" s="91">
        <v>8.6999999999999993</v>
      </c>
      <c r="N89" s="91">
        <v>8.6999999999999993</v>
      </c>
      <c r="O89" s="91">
        <v>8.6999999999999993</v>
      </c>
      <c r="P89" s="91">
        <v>8.6999999999999993</v>
      </c>
      <c r="Q89" s="91">
        <v>8.6999999999999993</v>
      </c>
      <c r="R89" s="91">
        <v>8.6999999999999993</v>
      </c>
      <c r="S89" s="87"/>
      <c r="T89" s="78">
        <f t="shared" si="5"/>
        <v>16</v>
      </c>
    </row>
    <row r="90" spans="1:20" ht="19.149999999999999" customHeight="1" x14ac:dyDescent="0.2">
      <c r="A90" s="89">
        <f t="shared" si="4"/>
        <v>17</v>
      </c>
      <c r="B90" s="92" t="s">
        <v>185</v>
      </c>
      <c r="C90" s="92" t="s">
        <v>185</v>
      </c>
      <c r="D90" s="92" t="s">
        <v>185</v>
      </c>
      <c r="E90" s="92" t="s">
        <v>185</v>
      </c>
      <c r="F90" s="92" t="s">
        <v>185</v>
      </c>
      <c r="G90" s="92" t="s">
        <v>185</v>
      </c>
      <c r="H90" s="92" t="s">
        <v>185</v>
      </c>
      <c r="I90" s="92" t="s">
        <v>185</v>
      </c>
      <c r="J90" s="92" t="s">
        <v>185</v>
      </c>
      <c r="K90" s="92" t="s">
        <v>185</v>
      </c>
      <c r="L90" s="92" t="s">
        <v>185</v>
      </c>
      <c r="M90" s="91">
        <v>6.7</v>
      </c>
      <c r="N90" s="91">
        <v>6.7</v>
      </c>
      <c r="O90" s="91">
        <v>6.7</v>
      </c>
      <c r="P90" s="91">
        <v>6.7</v>
      </c>
      <c r="Q90" s="91">
        <v>6.7</v>
      </c>
      <c r="R90" s="91">
        <v>6.7</v>
      </c>
      <c r="S90" s="87"/>
      <c r="T90" s="78">
        <f t="shared" si="5"/>
        <v>17</v>
      </c>
    </row>
    <row r="91" spans="1:20" ht="19.149999999999999" customHeight="1" x14ac:dyDescent="0.2">
      <c r="A91" s="89">
        <f t="shared" si="4"/>
        <v>18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1"/>
      <c r="N91" s="91"/>
      <c r="O91" s="91"/>
      <c r="P91" s="91"/>
      <c r="Q91" s="91"/>
      <c r="R91" s="91"/>
      <c r="S91" s="87"/>
      <c r="T91" s="78">
        <f t="shared" si="5"/>
        <v>18</v>
      </c>
    </row>
    <row r="92" spans="1:20" ht="19.149999999999999" customHeight="1" x14ac:dyDescent="0.2">
      <c r="A92" s="89">
        <f t="shared" si="4"/>
        <v>19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1"/>
      <c r="N92" s="91"/>
      <c r="O92" s="91"/>
      <c r="P92" s="91"/>
      <c r="Q92" s="91"/>
      <c r="R92" s="91"/>
      <c r="S92" s="87"/>
      <c r="T92" s="78">
        <f t="shared" si="5"/>
        <v>19</v>
      </c>
    </row>
    <row r="93" spans="1:20" ht="19.149999999999999" customHeight="1" x14ac:dyDescent="0.2">
      <c r="A93" s="89">
        <f t="shared" si="4"/>
        <v>20</v>
      </c>
      <c r="B93" s="92" t="s">
        <v>187</v>
      </c>
      <c r="C93" s="92" t="s">
        <v>187</v>
      </c>
      <c r="D93" s="92" t="s">
        <v>187</v>
      </c>
      <c r="E93" s="92" t="s">
        <v>187</v>
      </c>
      <c r="F93" s="92">
        <v>7.36</v>
      </c>
      <c r="G93" s="92">
        <v>14.65</v>
      </c>
      <c r="H93" s="92">
        <v>7.36</v>
      </c>
      <c r="I93" s="92" t="s">
        <v>187</v>
      </c>
      <c r="J93" s="92" t="s">
        <v>187</v>
      </c>
      <c r="K93" s="92" t="s">
        <v>187</v>
      </c>
      <c r="L93" s="92" t="s">
        <v>187</v>
      </c>
      <c r="M93" s="91">
        <v>12.7</v>
      </c>
      <c r="N93" s="91">
        <v>12.7</v>
      </c>
      <c r="O93" s="91">
        <v>12.7</v>
      </c>
      <c r="P93" s="91">
        <v>12.7</v>
      </c>
      <c r="Q93" s="91">
        <v>12.7</v>
      </c>
      <c r="R93" s="91">
        <v>12.7</v>
      </c>
      <c r="S93" s="87"/>
      <c r="T93" s="78">
        <f t="shared" si="5"/>
        <v>20</v>
      </c>
    </row>
    <row r="94" spans="1:20" ht="19.149999999999999" customHeight="1" x14ac:dyDescent="0.2">
      <c r="A94" s="89">
        <f t="shared" si="4"/>
        <v>21</v>
      </c>
      <c r="B94" s="92" t="s">
        <v>185</v>
      </c>
      <c r="C94" s="92" t="s">
        <v>185</v>
      </c>
      <c r="D94" s="92" t="s">
        <v>185</v>
      </c>
      <c r="E94" s="92" t="s">
        <v>185</v>
      </c>
      <c r="F94" s="92" t="s">
        <v>185</v>
      </c>
      <c r="G94" s="92" t="s">
        <v>185</v>
      </c>
      <c r="H94" s="92" t="s">
        <v>185</v>
      </c>
      <c r="I94" s="92" t="s">
        <v>185</v>
      </c>
      <c r="J94" s="92" t="s">
        <v>185</v>
      </c>
      <c r="K94" s="92" t="s">
        <v>185</v>
      </c>
      <c r="L94" s="92" t="s">
        <v>185</v>
      </c>
      <c r="M94" s="92" t="s">
        <v>185</v>
      </c>
      <c r="N94" s="92" t="s">
        <v>185</v>
      </c>
      <c r="O94" s="92" t="s">
        <v>185</v>
      </c>
      <c r="P94" s="92" t="s">
        <v>185</v>
      </c>
      <c r="Q94" s="92" t="s">
        <v>185</v>
      </c>
      <c r="R94" s="92" t="s">
        <v>185</v>
      </c>
      <c r="S94" s="87"/>
      <c r="T94" s="78">
        <f t="shared" si="5"/>
        <v>21</v>
      </c>
    </row>
    <row r="95" spans="1:20" ht="19.149999999999999" customHeight="1" x14ac:dyDescent="0.2">
      <c r="A95" s="89">
        <f t="shared" si="4"/>
        <v>22</v>
      </c>
      <c r="B95" s="92" t="s">
        <v>185</v>
      </c>
      <c r="C95" s="92" t="s">
        <v>185</v>
      </c>
      <c r="D95" s="92" t="s">
        <v>185</v>
      </c>
      <c r="E95" s="92" t="s">
        <v>185</v>
      </c>
      <c r="F95" s="92" t="s">
        <v>185</v>
      </c>
      <c r="G95" s="92" t="s">
        <v>185</v>
      </c>
      <c r="H95" s="92" t="s">
        <v>185</v>
      </c>
      <c r="I95" s="92" t="s">
        <v>185</v>
      </c>
      <c r="J95" s="92" t="s">
        <v>185</v>
      </c>
      <c r="K95" s="92" t="s">
        <v>185</v>
      </c>
      <c r="L95" s="92" t="s">
        <v>185</v>
      </c>
      <c r="M95" s="90">
        <v>12.9</v>
      </c>
      <c r="N95" s="90">
        <v>12.9</v>
      </c>
      <c r="O95" s="90">
        <v>12.9</v>
      </c>
      <c r="P95" s="90">
        <v>12.9</v>
      </c>
      <c r="Q95" s="90">
        <v>12.9</v>
      </c>
      <c r="R95" s="90">
        <v>12.9</v>
      </c>
      <c r="S95" s="87"/>
      <c r="T95" s="78">
        <f t="shared" si="5"/>
        <v>22</v>
      </c>
    </row>
    <row r="96" spans="1:20" ht="19.149999999999999" customHeight="1" x14ac:dyDescent="0.2">
      <c r="A96" s="89">
        <f t="shared" si="4"/>
        <v>23</v>
      </c>
      <c r="B96" s="92" t="s">
        <v>185</v>
      </c>
      <c r="C96" s="92" t="s">
        <v>185</v>
      </c>
      <c r="D96" s="92" t="s">
        <v>185</v>
      </c>
      <c r="E96" s="92" t="s">
        <v>185</v>
      </c>
      <c r="F96" s="92" t="s">
        <v>185</v>
      </c>
      <c r="G96" s="92" t="s">
        <v>185</v>
      </c>
      <c r="H96" s="92" t="s">
        <v>185</v>
      </c>
      <c r="I96" s="92" t="s">
        <v>185</v>
      </c>
      <c r="J96" s="92" t="s">
        <v>185</v>
      </c>
      <c r="K96" s="92" t="s">
        <v>185</v>
      </c>
      <c r="L96" s="92" t="s">
        <v>185</v>
      </c>
      <c r="M96" s="91">
        <v>12.5</v>
      </c>
      <c r="N96" s="91">
        <v>12.5</v>
      </c>
      <c r="O96" s="91">
        <v>12.5</v>
      </c>
      <c r="P96" s="91">
        <v>12.5</v>
      </c>
      <c r="Q96" s="91">
        <v>12.5</v>
      </c>
      <c r="R96" s="91">
        <v>12.5</v>
      </c>
      <c r="S96" s="87"/>
      <c r="T96" s="78">
        <f t="shared" si="5"/>
        <v>23</v>
      </c>
    </row>
    <row r="97" spans="1:20" ht="19.149999999999999" customHeight="1" x14ac:dyDescent="0.2">
      <c r="A97" s="89">
        <f t="shared" si="4"/>
        <v>24</v>
      </c>
      <c r="B97" s="92" t="s">
        <v>185</v>
      </c>
      <c r="C97" s="92" t="s">
        <v>185</v>
      </c>
      <c r="D97" s="92" t="s">
        <v>185</v>
      </c>
      <c r="E97" s="92" t="s">
        <v>185</v>
      </c>
      <c r="F97" s="92" t="s">
        <v>185</v>
      </c>
      <c r="G97" s="92" t="s">
        <v>185</v>
      </c>
      <c r="H97" s="92" t="s">
        <v>185</v>
      </c>
      <c r="I97" s="92" t="s">
        <v>185</v>
      </c>
      <c r="J97" s="92" t="s">
        <v>185</v>
      </c>
      <c r="K97" s="92" t="s">
        <v>185</v>
      </c>
      <c r="L97" s="92" t="s">
        <v>185</v>
      </c>
      <c r="M97" s="90">
        <v>12.9</v>
      </c>
      <c r="N97" s="90">
        <v>12.9</v>
      </c>
      <c r="O97" s="90">
        <v>12.9</v>
      </c>
      <c r="P97" s="90">
        <v>12.9</v>
      </c>
      <c r="Q97" s="90">
        <v>12.9</v>
      </c>
      <c r="R97" s="90">
        <v>12.9</v>
      </c>
      <c r="S97" s="87"/>
      <c r="T97" s="78">
        <f t="shared" si="5"/>
        <v>24</v>
      </c>
    </row>
    <row r="98" spans="1:20" ht="19.149999999999999" customHeight="1" x14ac:dyDescent="0.2">
      <c r="A98" s="89">
        <f t="shared" si="4"/>
        <v>25</v>
      </c>
      <c r="B98" s="92" t="s">
        <v>185</v>
      </c>
      <c r="C98" s="92" t="s">
        <v>185</v>
      </c>
      <c r="D98" s="92" t="s">
        <v>185</v>
      </c>
      <c r="E98" s="92" t="s">
        <v>185</v>
      </c>
      <c r="F98" s="92" t="s">
        <v>185</v>
      </c>
      <c r="G98" s="92" t="s">
        <v>185</v>
      </c>
      <c r="H98" s="92" t="s">
        <v>185</v>
      </c>
      <c r="I98" s="92" t="s">
        <v>185</v>
      </c>
      <c r="J98" s="92" t="s">
        <v>185</v>
      </c>
      <c r="K98" s="92" t="s">
        <v>185</v>
      </c>
      <c r="L98" s="92" t="s">
        <v>185</v>
      </c>
      <c r="M98" s="92" t="s">
        <v>185</v>
      </c>
      <c r="N98" s="92" t="s">
        <v>185</v>
      </c>
      <c r="O98" s="92" t="s">
        <v>185</v>
      </c>
      <c r="P98" s="92" t="s">
        <v>185</v>
      </c>
      <c r="Q98" s="92" t="s">
        <v>185</v>
      </c>
      <c r="R98" s="92" t="s">
        <v>185</v>
      </c>
      <c r="S98" s="87"/>
      <c r="T98" s="78">
        <f t="shared" si="5"/>
        <v>25</v>
      </c>
    </row>
    <row r="99" spans="1:20" ht="19.149999999999999" customHeight="1" x14ac:dyDescent="0.2">
      <c r="A99" s="89">
        <f t="shared" si="4"/>
        <v>26</v>
      </c>
      <c r="B99" s="92" t="s">
        <v>185</v>
      </c>
      <c r="C99" s="92" t="s">
        <v>185</v>
      </c>
      <c r="D99" s="92" t="s">
        <v>185</v>
      </c>
      <c r="E99" s="92" t="s">
        <v>185</v>
      </c>
      <c r="F99" s="92" t="s">
        <v>185</v>
      </c>
      <c r="G99" s="92" t="s">
        <v>185</v>
      </c>
      <c r="H99" s="92" t="s">
        <v>185</v>
      </c>
      <c r="I99" s="92" t="s">
        <v>185</v>
      </c>
      <c r="J99" s="92" t="s">
        <v>185</v>
      </c>
      <c r="K99" s="92" t="s">
        <v>185</v>
      </c>
      <c r="L99" s="92" t="s">
        <v>185</v>
      </c>
      <c r="M99" s="90">
        <v>16.8</v>
      </c>
      <c r="N99" s="90">
        <v>16.8</v>
      </c>
      <c r="O99" s="90">
        <v>16.8</v>
      </c>
      <c r="P99" s="90">
        <v>16.8</v>
      </c>
      <c r="Q99" s="90">
        <v>16.8</v>
      </c>
      <c r="R99" s="90">
        <v>16.8</v>
      </c>
      <c r="S99" s="87"/>
      <c r="T99" s="78">
        <f t="shared" si="5"/>
        <v>26</v>
      </c>
    </row>
    <row r="100" spans="1:20" ht="19.149999999999999" customHeight="1" x14ac:dyDescent="0.2">
      <c r="A100" s="89">
        <f t="shared" si="4"/>
        <v>27</v>
      </c>
      <c r="B100" s="92" t="s">
        <v>185</v>
      </c>
      <c r="C100" s="92" t="s">
        <v>185</v>
      </c>
      <c r="D100" s="92" t="s">
        <v>185</v>
      </c>
      <c r="E100" s="92" t="s">
        <v>185</v>
      </c>
      <c r="F100" s="92" t="s">
        <v>185</v>
      </c>
      <c r="G100" s="92" t="s">
        <v>185</v>
      </c>
      <c r="H100" s="92" t="s">
        <v>185</v>
      </c>
      <c r="I100" s="92" t="s">
        <v>185</v>
      </c>
      <c r="J100" s="92" t="s">
        <v>185</v>
      </c>
      <c r="K100" s="92" t="s">
        <v>185</v>
      </c>
      <c r="L100" s="92" t="s">
        <v>185</v>
      </c>
      <c r="M100" s="90">
        <v>18</v>
      </c>
      <c r="N100" s="90">
        <v>18</v>
      </c>
      <c r="O100" s="90">
        <v>18</v>
      </c>
      <c r="P100" s="90">
        <v>18</v>
      </c>
      <c r="Q100" s="90">
        <v>18</v>
      </c>
      <c r="R100" s="90">
        <v>18</v>
      </c>
      <c r="S100" s="87"/>
      <c r="T100" s="78">
        <f t="shared" si="5"/>
        <v>27</v>
      </c>
    </row>
    <row r="101" spans="1:20" ht="19.149999999999999" customHeight="1" x14ac:dyDescent="0.2">
      <c r="A101" s="89">
        <f t="shared" si="4"/>
        <v>28</v>
      </c>
      <c r="B101" s="92" t="s">
        <v>185</v>
      </c>
      <c r="C101" s="92" t="s">
        <v>185</v>
      </c>
      <c r="D101" s="92" t="s">
        <v>185</v>
      </c>
      <c r="E101" s="92" t="s">
        <v>185</v>
      </c>
      <c r="F101" s="92" t="s">
        <v>185</v>
      </c>
      <c r="G101" s="92" t="s">
        <v>185</v>
      </c>
      <c r="H101" s="92" t="s">
        <v>185</v>
      </c>
      <c r="I101" s="92" t="s">
        <v>185</v>
      </c>
      <c r="J101" s="92" t="s">
        <v>185</v>
      </c>
      <c r="K101" s="92" t="s">
        <v>185</v>
      </c>
      <c r="L101" s="92" t="s">
        <v>185</v>
      </c>
      <c r="M101" s="90">
        <v>18.3</v>
      </c>
      <c r="N101" s="90">
        <v>18.3</v>
      </c>
      <c r="O101" s="90">
        <v>18.3</v>
      </c>
      <c r="P101" s="90">
        <v>18.3</v>
      </c>
      <c r="Q101" s="90">
        <v>18.3</v>
      </c>
      <c r="R101" s="90">
        <v>18.3</v>
      </c>
      <c r="S101" s="87"/>
      <c r="T101" s="78">
        <f t="shared" si="5"/>
        <v>28</v>
      </c>
    </row>
    <row r="102" spans="1:20" ht="19.149999999999999" customHeight="1" x14ac:dyDescent="0.2">
      <c r="A102" s="89">
        <f t="shared" si="4"/>
        <v>29</v>
      </c>
      <c r="B102" s="92" t="s">
        <v>185</v>
      </c>
      <c r="C102" s="92" t="s">
        <v>185</v>
      </c>
      <c r="D102" s="92" t="s">
        <v>185</v>
      </c>
      <c r="E102" s="92" t="s">
        <v>185</v>
      </c>
      <c r="F102" s="92" t="s">
        <v>185</v>
      </c>
      <c r="G102" s="92" t="s">
        <v>185</v>
      </c>
      <c r="H102" s="92" t="s">
        <v>185</v>
      </c>
      <c r="I102" s="92" t="s">
        <v>185</v>
      </c>
      <c r="J102" s="92" t="s">
        <v>185</v>
      </c>
      <c r="K102" s="92" t="s">
        <v>185</v>
      </c>
      <c r="L102" s="92" t="s">
        <v>185</v>
      </c>
      <c r="M102" s="91">
        <v>18.899999999999999</v>
      </c>
      <c r="N102" s="91">
        <v>18.899999999999999</v>
      </c>
      <c r="O102" s="91">
        <v>18.899999999999999</v>
      </c>
      <c r="P102" s="91">
        <v>18.899999999999999</v>
      </c>
      <c r="Q102" s="91">
        <v>18.899999999999999</v>
      </c>
      <c r="R102" s="91">
        <v>18.899999999999999</v>
      </c>
      <c r="S102" s="87"/>
      <c r="T102" s="78">
        <f t="shared" si="5"/>
        <v>29</v>
      </c>
    </row>
    <row r="103" spans="1:20" ht="19.149999999999999" customHeight="1" x14ac:dyDescent="0.2">
      <c r="A103" s="89">
        <f t="shared" si="4"/>
        <v>30</v>
      </c>
      <c r="B103" s="92" t="s">
        <v>185</v>
      </c>
      <c r="C103" s="92" t="s">
        <v>185</v>
      </c>
      <c r="D103" s="92" t="s">
        <v>185</v>
      </c>
      <c r="E103" s="92" t="s">
        <v>185</v>
      </c>
      <c r="F103" s="92" t="s">
        <v>185</v>
      </c>
      <c r="G103" s="92" t="s">
        <v>185</v>
      </c>
      <c r="H103" s="92" t="s">
        <v>185</v>
      </c>
      <c r="I103" s="92" t="s">
        <v>185</v>
      </c>
      <c r="J103" s="92" t="s">
        <v>185</v>
      </c>
      <c r="K103" s="92" t="s">
        <v>185</v>
      </c>
      <c r="L103" s="92" t="s">
        <v>185</v>
      </c>
      <c r="M103" s="91">
        <v>19.8</v>
      </c>
      <c r="N103" s="91">
        <v>19.8</v>
      </c>
      <c r="O103" s="91">
        <v>19.8</v>
      </c>
      <c r="P103" s="91">
        <v>19.8</v>
      </c>
      <c r="Q103" s="91">
        <v>19.8</v>
      </c>
      <c r="R103" s="91">
        <v>19.8</v>
      </c>
      <c r="S103" s="87"/>
      <c r="T103" s="78">
        <f t="shared" si="5"/>
        <v>30</v>
      </c>
    </row>
    <row r="104" spans="1:20" ht="19.149999999999999" customHeight="1" x14ac:dyDescent="0.2">
      <c r="A104" s="89">
        <f t="shared" si="4"/>
        <v>31</v>
      </c>
      <c r="B104" s="92" t="s">
        <v>187</v>
      </c>
      <c r="C104" s="92" t="s">
        <v>187</v>
      </c>
      <c r="D104" s="92" t="s">
        <v>187</v>
      </c>
      <c r="E104" s="92" t="s">
        <v>187</v>
      </c>
      <c r="F104" s="92">
        <v>7.36</v>
      </c>
      <c r="G104" s="92">
        <v>14.65</v>
      </c>
      <c r="H104" s="92">
        <v>7.36</v>
      </c>
      <c r="I104" s="92" t="s">
        <v>187</v>
      </c>
      <c r="J104" s="92" t="s">
        <v>187</v>
      </c>
      <c r="K104" s="92" t="s">
        <v>187</v>
      </c>
      <c r="L104" s="92" t="s">
        <v>187</v>
      </c>
      <c r="M104" s="91">
        <v>18.8</v>
      </c>
      <c r="N104" s="91">
        <v>18.8</v>
      </c>
      <c r="O104" s="91">
        <v>18.8</v>
      </c>
      <c r="P104" s="91">
        <v>18.8</v>
      </c>
      <c r="Q104" s="91">
        <v>18.8</v>
      </c>
      <c r="R104" s="91">
        <v>18.8</v>
      </c>
      <c r="T104" s="78">
        <f t="shared" si="5"/>
        <v>31</v>
      </c>
    </row>
    <row r="105" spans="1:20" ht="19.149999999999999" customHeight="1" x14ac:dyDescent="0.2">
      <c r="A105" s="95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7"/>
      <c r="N105" s="97"/>
      <c r="O105" s="97"/>
      <c r="P105" s="97"/>
      <c r="Q105" s="97"/>
      <c r="R105" s="97"/>
    </row>
    <row r="106" spans="1:20" ht="19.149999999999999" customHeight="1" x14ac:dyDescent="0.25">
      <c r="A106" s="94" t="s">
        <v>56</v>
      </c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6"/>
      <c r="N106" s="76"/>
      <c r="O106" s="76"/>
      <c r="P106" s="76"/>
      <c r="Q106" s="76"/>
      <c r="R106" s="76"/>
    </row>
    <row r="107" spans="1:20" ht="19.149999999999999" customHeight="1" x14ac:dyDescent="0.2"/>
    <row r="108" spans="1:20" ht="19.149999999999999" customHeight="1" x14ac:dyDescent="0.25">
      <c r="A108" s="80" t="s">
        <v>25</v>
      </c>
      <c r="B108" s="81" t="s">
        <v>58</v>
      </c>
      <c r="C108" s="82"/>
      <c r="D108" s="82"/>
      <c r="E108" s="82"/>
      <c r="F108" s="82"/>
      <c r="G108" s="82"/>
      <c r="H108" s="82"/>
      <c r="I108" s="82"/>
      <c r="J108" s="82"/>
      <c r="K108" s="82"/>
      <c r="L108" s="83"/>
      <c r="M108" s="84" t="s">
        <v>59</v>
      </c>
      <c r="N108" s="85"/>
      <c r="O108" s="85"/>
      <c r="P108" s="85"/>
      <c r="Q108" s="85"/>
      <c r="R108" s="86"/>
      <c r="S108" s="87"/>
    </row>
    <row r="109" spans="1:20" ht="19.149999999999999" customHeight="1" x14ac:dyDescent="0.2">
      <c r="A109" s="88">
        <f>A4</f>
        <v>2019</v>
      </c>
      <c r="B109" s="89" t="s">
        <v>60</v>
      </c>
      <c r="C109" s="89" t="s">
        <v>61</v>
      </c>
      <c r="D109" s="89" t="s">
        <v>62</v>
      </c>
      <c r="E109" s="89" t="s">
        <v>63</v>
      </c>
      <c r="F109" s="89" t="s">
        <v>64</v>
      </c>
      <c r="G109" s="89" t="s">
        <v>65</v>
      </c>
      <c r="H109" s="89" t="s">
        <v>66</v>
      </c>
      <c r="I109" s="89" t="s">
        <v>67</v>
      </c>
      <c r="J109" s="89" t="s">
        <v>68</v>
      </c>
      <c r="K109" s="89" t="s">
        <v>69</v>
      </c>
      <c r="L109" s="89" t="s">
        <v>70</v>
      </c>
      <c r="M109" s="90" t="s">
        <v>60</v>
      </c>
      <c r="N109" s="91" t="s">
        <v>61</v>
      </c>
      <c r="O109" s="91" t="s">
        <v>62</v>
      </c>
      <c r="P109" s="91" t="s">
        <v>63</v>
      </c>
      <c r="Q109" s="91" t="s">
        <v>64</v>
      </c>
      <c r="R109" s="91" t="s">
        <v>65</v>
      </c>
      <c r="S109" s="87"/>
    </row>
    <row r="110" spans="1:20" ht="19.149999999999999" customHeight="1" x14ac:dyDescent="0.2">
      <c r="A110" s="89">
        <v>1</v>
      </c>
      <c r="B110" s="92" t="s">
        <v>187</v>
      </c>
      <c r="C110" s="92" t="s">
        <v>187</v>
      </c>
      <c r="D110" s="92" t="s">
        <v>187</v>
      </c>
      <c r="E110" s="92" t="s">
        <v>187</v>
      </c>
      <c r="F110" s="92">
        <v>7.36</v>
      </c>
      <c r="G110" s="92">
        <v>14.65</v>
      </c>
      <c r="H110" s="92">
        <v>7.36</v>
      </c>
      <c r="I110" s="92" t="s">
        <v>187</v>
      </c>
      <c r="J110" s="92" t="s">
        <v>187</v>
      </c>
      <c r="K110" s="92" t="s">
        <v>187</v>
      </c>
      <c r="L110" s="92" t="s">
        <v>187</v>
      </c>
      <c r="M110" s="91">
        <v>18.8</v>
      </c>
      <c r="N110" s="91">
        <v>18.8</v>
      </c>
      <c r="O110" s="91">
        <v>18.8</v>
      </c>
      <c r="P110" s="91">
        <v>18.8</v>
      </c>
      <c r="Q110" s="91">
        <v>18.8</v>
      </c>
      <c r="R110" s="91">
        <v>18.8</v>
      </c>
      <c r="S110" s="87"/>
      <c r="T110" s="78">
        <v>1</v>
      </c>
    </row>
    <row r="111" spans="1:20" ht="19.149999999999999" customHeight="1" x14ac:dyDescent="0.2">
      <c r="A111" s="89">
        <f t="shared" ref="A111:A139" si="6">A110+1</f>
        <v>2</v>
      </c>
      <c r="B111" s="92" t="s">
        <v>185</v>
      </c>
      <c r="C111" s="92" t="s">
        <v>185</v>
      </c>
      <c r="D111" s="92" t="s">
        <v>185</v>
      </c>
      <c r="E111" s="92" t="s">
        <v>185</v>
      </c>
      <c r="F111" s="92" t="s">
        <v>185</v>
      </c>
      <c r="G111" s="92" t="s">
        <v>185</v>
      </c>
      <c r="H111" s="92" t="s">
        <v>185</v>
      </c>
      <c r="I111" s="92" t="s">
        <v>185</v>
      </c>
      <c r="J111" s="92" t="s">
        <v>185</v>
      </c>
      <c r="K111" s="92" t="s">
        <v>185</v>
      </c>
      <c r="L111" s="92" t="s">
        <v>185</v>
      </c>
      <c r="M111" s="92" t="s">
        <v>185</v>
      </c>
      <c r="N111" s="92" t="s">
        <v>185</v>
      </c>
      <c r="O111" s="92" t="s">
        <v>185</v>
      </c>
      <c r="P111" s="92" t="s">
        <v>185</v>
      </c>
      <c r="Q111" s="92" t="s">
        <v>185</v>
      </c>
      <c r="R111" s="92" t="s">
        <v>185</v>
      </c>
      <c r="S111" s="87"/>
      <c r="T111" s="78">
        <f t="shared" ref="T111:T139" si="7">T110+1</f>
        <v>2</v>
      </c>
    </row>
    <row r="112" spans="1:20" ht="19.149999999999999" customHeight="1" x14ac:dyDescent="0.2">
      <c r="A112" s="89">
        <f t="shared" si="6"/>
        <v>3</v>
      </c>
      <c r="B112" s="92" t="s">
        <v>185</v>
      </c>
      <c r="C112" s="92" t="s">
        <v>185</v>
      </c>
      <c r="D112" s="92" t="s">
        <v>185</v>
      </c>
      <c r="E112" s="92" t="s">
        <v>185</v>
      </c>
      <c r="F112" s="92" t="s">
        <v>185</v>
      </c>
      <c r="G112" s="92" t="s">
        <v>185</v>
      </c>
      <c r="H112" s="92" t="s">
        <v>185</v>
      </c>
      <c r="I112" s="92" t="s">
        <v>185</v>
      </c>
      <c r="J112" s="92" t="s">
        <v>185</v>
      </c>
      <c r="K112" s="92" t="s">
        <v>185</v>
      </c>
      <c r="L112" s="92" t="s">
        <v>185</v>
      </c>
      <c r="M112" s="91">
        <v>19.100000000000001</v>
      </c>
      <c r="N112" s="91">
        <v>19.100000000000001</v>
      </c>
      <c r="O112" s="91">
        <v>19.100000000000001</v>
      </c>
      <c r="P112" s="91">
        <v>19.100000000000001</v>
      </c>
      <c r="Q112" s="91">
        <v>19.100000000000001</v>
      </c>
      <c r="R112" s="91">
        <v>19.100000000000001</v>
      </c>
      <c r="S112" s="87"/>
      <c r="T112" s="78">
        <f t="shared" si="7"/>
        <v>3</v>
      </c>
    </row>
    <row r="113" spans="1:20" ht="19.149999999999999" customHeight="1" x14ac:dyDescent="0.2">
      <c r="A113" s="89">
        <f t="shared" si="6"/>
        <v>4</v>
      </c>
      <c r="B113" s="92" t="s">
        <v>185</v>
      </c>
      <c r="C113" s="92" t="s">
        <v>185</v>
      </c>
      <c r="D113" s="92" t="s">
        <v>185</v>
      </c>
      <c r="E113" s="92" t="s">
        <v>185</v>
      </c>
      <c r="F113" s="92" t="s">
        <v>185</v>
      </c>
      <c r="G113" s="92" t="s">
        <v>185</v>
      </c>
      <c r="H113" s="92" t="s">
        <v>185</v>
      </c>
      <c r="I113" s="92" t="s">
        <v>185</v>
      </c>
      <c r="J113" s="92" t="s">
        <v>185</v>
      </c>
      <c r="K113" s="92" t="s">
        <v>185</v>
      </c>
      <c r="L113" s="92" t="s">
        <v>185</v>
      </c>
      <c r="M113" s="90">
        <v>18.600000000000001</v>
      </c>
      <c r="N113" s="90">
        <v>18.600000000000001</v>
      </c>
      <c r="O113" s="90">
        <v>18.600000000000001</v>
      </c>
      <c r="P113" s="90">
        <v>18.600000000000001</v>
      </c>
      <c r="Q113" s="90">
        <v>18.600000000000001</v>
      </c>
      <c r="R113" s="90">
        <v>18.600000000000001</v>
      </c>
      <c r="S113" s="93"/>
      <c r="T113" s="78">
        <f t="shared" si="7"/>
        <v>4</v>
      </c>
    </row>
    <row r="114" spans="1:20" ht="19.149999999999999" customHeight="1" x14ac:dyDescent="0.2">
      <c r="A114" s="89">
        <f t="shared" si="6"/>
        <v>5</v>
      </c>
      <c r="B114" s="92" t="s">
        <v>185</v>
      </c>
      <c r="C114" s="92" t="s">
        <v>185</v>
      </c>
      <c r="D114" s="92" t="s">
        <v>185</v>
      </c>
      <c r="E114" s="92" t="s">
        <v>185</v>
      </c>
      <c r="F114" s="92" t="s">
        <v>185</v>
      </c>
      <c r="G114" s="92" t="s">
        <v>185</v>
      </c>
      <c r="H114" s="92" t="s">
        <v>185</v>
      </c>
      <c r="I114" s="92" t="s">
        <v>185</v>
      </c>
      <c r="J114" s="92" t="s">
        <v>185</v>
      </c>
      <c r="K114" s="92" t="s">
        <v>185</v>
      </c>
      <c r="L114" s="92" t="s">
        <v>185</v>
      </c>
      <c r="M114" s="91">
        <v>17.2</v>
      </c>
      <c r="N114" s="91">
        <v>17.2</v>
      </c>
      <c r="O114" s="91">
        <v>17.2</v>
      </c>
      <c r="P114" s="91">
        <v>17.2</v>
      </c>
      <c r="Q114" s="91">
        <v>17.2</v>
      </c>
      <c r="R114" s="91">
        <v>17.2</v>
      </c>
      <c r="S114" s="87"/>
      <c r="T114" s="78">
        <f t="shared" si="7"/>
        <v>5</v>
      </c>
    </row>
    <row r="115" spans="1:20" ht="19.149999999999999" customHeight="1" x14ac:dyDescent="0.2">
      <c r="A115" s="89">
        <f t="shared" si="6"/>
        <v>6</v>
      </c>
      <c r="B115" s="92" t="s">
        <v>185</v>
      </c>
      <c r="C115" s="92" t="s">
        <v>185</v>
      </c>
      <c r="D115" s="92" t="s">
        <v>185</v>
      </c>
      <c r="E115" s="92" t="s">
        <v>185</v>
      </c>
      <c r="F115" s="92" t="s">
        <v>185</v>
      </c>
      <c r="G115" s="92" t="s">
        <v>185</v>
      </c>
      <c r="H115" s="92" t="s">
        <v>185</v>
      </c>
      <c r="I115" s="92" t="s">
        <v>185</v>
      </c>
      <c r="J115" s="92" t="s">
        <v>185</v>
      </c>
      <c r="K115" s="92" t="s">
        <v>185</v>
      </c>
      <c r="L115" s="92" t="s">
        <v>185</v>
      </c>
      <c r="M115" s="91">
        <v>15.5</v>
      </c>
      <c r="N115" s="91">
        <v>15.5</v>
      </c>
      <c r="O115" s="91">
        <v>15.5</v>
      </c>
      <c r="P115" s="91">
        <v>15.5</v>
      </c>
      <c r="Q115" s="91">
        <v>15.5</v>
      </c>
      <c r="R115" s="91">
        <v>15.5</v>
      </c>
      <c r="S115" s="87"/>
      <c r="T115" s="78">
        <f t="shared" si="7"/>
        <v>6</v>
      </c>
    </row>
    <row r="116" spans="1:20" ht="19.149999999999999" customHeight="1" x14ac:dyDescent="0.2">
      <c r="A116" s="89">
        <f t="shared" si="6"/>
        <v>7</v>
      </c>
      <c r="B116" s="92" t="s">
        <v>185</v>
      </c>
      <c r="C116" s="92" t="s">
        <v>185</v>
      </c>
      <c r="D116" s="92" t="s">
        <v>185</v>
      </c>
      <c r="E116" s="92" t="s">
        <v>185</v>
      </c>
      <c r="F116" s="92" t="s">
        <v>185</v>
      </c>
      <c r="G116" s="92" t="s">
        <v>185</v>
      </c>
      <c r="H116" s="92" t="s">
        <v>185</v>
      </c>
      <c r="I116" s="92" t="s">
        <v>185</v>
      </c>
      <c r="J116" s="92" t="s">
        <v>185</v>
      </c>
      <c r="K116" s="92" t="s">
        <v>185</v>
      </c>
      <c r="L116" s="92" t="s">
        <v>185</v>
      </c>
      <c r="M116" s="90">
        <v>14.3</v>
      </c>
      <c r="N116" s="90">
        <v>14.3</v>
      </c>
      <c r="O116" s="90">
        <v>14.3</v>
      </c>
      <c r="P116" s="90">
        <v>14.3</v>
      </c>
      <c r="Q116" s="90">
        <v>14.3</v>
      </c>
      <c r="R116" s="90">
        <v>14.3</v>
      </c>
      <c r="S116" s="87"/>
      <c r="T116" s="78">
        <f t="shared" si="7"/>
        <v>7</v>
      </c>
    </row>
    <row r="117" spans="1:20" ht="19.149999999999999" customHeight="1" x14ac:dyDescent="0.2">
      <c r="A117" s="89">
        <f t="shared" si="6"/>
        <v>8</v>
      </c>
      <c r="B117" s="92" t="s">
        <v>185</v>
      </c>
      <c r="C117" s="92" t="s">
        <v>185</v>
      </c>
      <c r="D117" s="92" t="s">
        <v>185</v>
      </c>
      <c r="E117" s="92" t="s">
        <v>185</v>
      </c>
      <c r="F117" s="92" t="s">
        <v>185</v>
      </c>
      <c r="G117" s="92" t="s">
        <v>185</v>
      </c>
      <c r="H117" s="92" t="s">
        <v>185</v>
      </c>
      <c r="I117" s="92" t="s">
        <v>185</v>
      </c>
      <c r="J117" s="92" t="s">
        <v>185</v>
      </c>
      <c r="K117" s="92" t="s">
        <v>185</v>
      </c>
      <c r="L117" s="92" t="s">
        <v>185</v>
      </c>
      <c r="M117" s="90">
        <v>15</v>
      </c>
      <c r="N117" s="90">
        <v>15</v>
      </c>
      <c r="O117" s="90">
        <v>15</v>
      </c>
      <c r="P117" s="90">
        <v>15</v>
      </c>
      <c r="Q117" s="90">
        <v>15</v>
      </c>
      <c r="R117" s="90">
        <v>15</v>
      </c>
      <c r="S117" s="87"/>
      <c r="T117" s="78">
        <f t="shared" si="7"/>
        <v>8</v>
      </c>
    </row>
    <row r="118" spans="1:20" ht="19.149999999999999" customHeight="1" x14ac:dyDescent="0.2">
      <c r="A118" s="89">
        <f t="shared" si="6"/>
        <v>9</v>
      </c>
      <c r="B118" s="92" t="s">
        <v>185</v>
      </c>
      <c r="C118" s="92" t="s">
        <v>185</v>
      </c>
      <c r="D118" s="92" t="s">
        <v>185</v>
      </c>
      <c r="E118" s="92" t="s">
        <v>185</v>
      </c>
      <c r="F118" s="92" t="s">
        <v>185</v>
      </c>
      <c r="G118" s="92" t="s">
        <v>185</v>
      </c>
      <c r="H118" s="92" t="s">
        <v>185</v>
      </c>
      <c r="I118" s="92" t="s">
        <v>185</v>
      </c>
      <c r="J118" s="92" t="s">
        <v>185</v>
      </c>
      <c r="K118" s="92" t="s">
        <v>185</v>
      </c>
      <c r="L118" s="92" t="s">
        <v>185</v>
      </c>
      <c r="M118" s="91">
        <v>13</v>
      </c>
      <c r="N118" s="91">
        <v>13</v>
      </c>
      <c r="O118" s="91">
        <v>13</v>
      </c>
      <c r="P118" s="91">
        <v>13</v>
      </c>
      <c r="Q118" s="91">
        <v>13</v>
      </c>
      <c r="R118" s="91">
        <v>13</v>
      </c>
      <c r="S118" s="87"/>
      <c r="T118" s="78">
        <f t="shared" si="7"/>
        <v>9</v>
      </c>
    </row>
    <row r="119" spans="1:20" ht="19.149999999999999" customHeight="1" x14ac:dyDescent="0.2">
      <c r="A119" s="89">
        <f t="shared" si="6"/>
        <v>10</v>
      </c>
      <c r="B119" s="92" t="s">
        <v>185</v>
      </c>
      <c r="C119" s="92" t="s">
        <v>185</v>
      </c>
      <c r="D119" s="92" t="s">
        <v>185</v>
      </c>
      <c r="E119" s="92" t="s">
        <v>185</v>
      </c>
      <c r="F119" s="92" t="s">
        <v>185</v>
      </c>
      <c r="G119" s="92" t="s">
        <v>185</v>
      </c>
      <c r="H119" s="92" t="s">
        <v>185</v>
      </c>
      <c r="I119" s="92" t="s">
        <v>185</v>
      </c>
      <c r="J119" s="92" t="s">
        <v>185</v>
      </c>
      <c r="K119" s="92" t="s">
        <v>185</v>
      </c>
      <c r="L119" s="92" t="s">
        <v>185</v>
      </c>
      <c r="M119" s="91">
        <v>13.9</v>
      </c>
      <c r="N119" s="91">
        <v>13.9</v>
      </c>
      <c r="O119" s="91">
        <v>13.9</v>
      </c>
      <c r="P119" s="91">
        <v>13.9</v>
      </c>
      <c r="Q119" s="91">
        <v>13.9</v>
      </c>
      <c r="R119" s="91">
        <v>13.9</v>
      </c>
      <c r="S119" s="87"/>
      <c r="T119" s="78">
        <f t="shared" si="7"/>
        <v>10</v>
      </c>
    </row>
    <row r="120" spans="1:20" ht="19.149999999999999" customHeight="1" x14ac:dyDescent="0.2">
      <c r="A120" s="89">
        <f t="shared" si="6"/>
        <v>11</v>
      </c>
      <c r="B120" s="92" t="s">
        <v>185</v>
      </c>
      <c r="C120" s="92" t="s">
        <v>185</v>
      </c>
      <c r="D120" s="92" t="s">
        <v>185</v>
      </c>
      <c r="E120" s="92" t="s">
        <v>185</v>
      </c>
      <c r="F120" s="92" t="s">
        <v>185</v>
      </c>
      <c r="G120" s="92" t="s">
        <v>185</v>
      </c>
      <c r="H120" s="92" t="s">
        <v>185</v>
      </c>
      <c r="I120" s="92" t="s">
        <v>185</v>
      </c>
      <c r="J120" s="92" t="s">
        <v>185</v>
      </c>
      <c r="K120" s="92" t="s">
        <v>185</v>
      </c>
      <c r="L120" s="92" t="s">
        <v>185</v>
      </c>
      <c r="M120" s="90">
        <v>11.3</v>
      </c>
      <c r="N120" s="90">
        <v>11.3</v>
      </c>
      <c r="O120" s="90">
        <v>11.3</v>
      </c>
      <c r="P120" s="90">
        <v>11.3</v>
      </c>
      <c r="Q120" s="90">
        <v>11.3</v>
      </c>
      <c r="R120" s="90">
        <v>11.3</v>
      </c>
      <c r="S120" s="87"/>
      <c r="T120" s="78">
        <f t="shared" si="7"/>
        <v>11</v>
      </c>
    </row>
    <row r="121" spans="1:20" ht="19.149999999999999" customHeight="1" x14ac:dyDescent="0.2">
      <c r="A121" s="89">
        <f t="shared" si="6"/>
        <v>12</v>
      </c>
      <c r="B121" s="92" t="s">
        <v>187</v>
      </c>
      <c r="C121" s="92" t="s">
        <v>187</v>
      </c>
      <c r="D121" s="92">
        <v>14.65</v>
      </c>
      <c r="E121" s="92" t="s">
        <v>187</v>
      </c>
      <c r="F121" s="92">
        <v>7.36</v>
      </c>
      <c r="G121" s="92">
        <v>14.65</v>
      </c>
      <c r="H121" s="92">
        <v>7.36</v>
      </c>
      <c r="I121" s="92" t="s">
        <v>187</v>
      </c>
      <c r="J121" s="92">
        <v>14.65</v>
      </c>
      <c r="K121" s="92" t="s">
        <v>187</v>
      </c>
      <c r="L121" s="92" t="s">
        <v>187</v>
      </c>
      <c r="M121" s="90">
        <v>7.8</v>
      </c>
      <c r="N121" s="90">
        <v>7.8</v>
      </c>
      <c r="O121" s="90">
        <v>7.8</v>
      </c>
      <c r="P121" s="90">
        <v>7.8</v>
      </c>
      <c r="Q121" s="90">
        <v>7.8</v>
      </c>
      <c r="R121" s="90">
        <v>7.8</v>
      </c>
      <c r="S121" s="87"/>
      <c r="T121" s="78">
        <f t="shared" si="7"/>
        <v>12</v>
      </c>
    </row>
    <row r="122" spans="1:20" ht="19.149999999999999" customHeight="1" x14ac:dyDescent="0.2">
      <c r="A122" s="89">
        <f t="shared" si="6"/>
        <v>13</v>
      </c>
      <c r="B122" s="92" t="s">
        <v>185</v>
      </c>
      <c r="C122" s="92" t="s">
        <v>185</v>
      </c>
      <c r="D122" s="92" t="s">
        <v>185</v>
      </c>
      <c r="E122" s="92" t="s">
        <v>185</v>
      </c>
      <c r="F122" s="92" t="s">
        <v>185</v>
      </c>
      <c r="G122" s="92" t="s">
        <v>185</v>
      </c>
      <c r="H122" s="92" t="s">
        <v>185</v>
      </c>
      <c r="I122" s="92" t="s">
        <v>185</v>
      </c>
      <c r="J122" s="92" t="s">
        <v>185</v>
      </c>
      <c r="K122" s="92" t="s">
        <v>185</v>
      </c>
      <c r="L122" s="92" t="s">
        <v>185</v>
      </c>
      <c r="M122" s="90">
        <v>7.1</v>
      </c>
      <c r="N122" s="90">
        <v>7.1</v>
      </c>
      <c r="O122" s="90">
        <v>7.1</v>
      </c>
      <c r="P122" s="90">
        <v>7.1</v>
      </c>
      <c r="Q122" s="90">
        <v>7.1</v>
      </c>
      <c r="R122" s="90">
        <v>7.1</v>
      </c>
      <c r="S122" s="87"/>
      <c r="T122" s="78">
        <f t="shared" si="7"/>
        <v>13</v>
      </c>
    </row>
    <row r="123" spans="1:20" ht="19.149999999999999" customHeight="1" x14ac:dyDescent="0.2">
      <c r="A123" s="89">
        <f t="shared" si="6"/>
        <v>14</v>
      </c>
      <c r="B123" s="92" t="s">
        <v>185</v>
      </c>
      <c r="C123" s="92" t="s">
        <v>185</v>
      </c>
      <c r="D123" s="92" t="s">
        <v>185</v>
      </c>
      <c r="E123" s="92" t="s">
        <v>185</v>
      </c>
      <c r="F123" s="92" t="s">
        <v>185</v>
      </c>
      <c r="G123" s="92" t="s">
        <v>185</v>
      </c>
      <c r="H123" s="92" t="s">
        <v>185</v>
      </c>
      <c r="I123" s="92" t="s">
        <v>185</v>
      </c>
      <c r="J123" s="92" t="s">
        <v>185</v>
      </c>
      <c r="K123" s="92" t="s">
        <v>185</v>
      </c>
      <c r="L123" s="92" t="s">
        <v>185</v>
      </c>
      <c r="M123" s="92" t="s">
        <v>185</v>
      </c>
      <c r="N123" s="92" t="s">
        <v>185</v>
      </c>
      <c r="O123" s="92" t="s">
        <v>185</v>
      </c>
      <c r="P123" s="92" t="s">
        <v>185</v>
      </c>
      <c r="Q123" s="92" t="s">
        <v>185</v>
      </c>
      <c r="R123" s="92" t="s">
        <v>185</v>
      </c>
      <c r="S123" s="87"/>
      <c r="T123" s="78">
        <f t="shared" si="7"/>
        <v>14</v>
      </c>
    </row>
    <row r="124" spans="1:20" ht="19.149999999999999" customHeight="1" x14ac:dyDescent="0.2">
      <c r="A124" s="89">
        <f t="shared" si="6"/>
        <v>15</v>
      </c>
      <c r="B124" s="92" t="s">
        <v>185</v>
      </c>
      <c r="C124" s="92" t="s">
        <v>185</v>
      </c>
      <c r="D124" s="92" t="s">
        <v>185</v>
      </c>
      <c r="E124" s="92" t="s">
        <v>185</v>
      </c>
      <c r="F124" s="92" t="s">
        <v>185</v>
      </c>
      <c r="G124" s="92" t="s">
        <v>185</v>
      </c>
      <c r="H124" s="92" t="s">
        <v>185</v>
      </c>
      <c r="I124" s="92" t="s">
        <v>185</v>
      </c>
      <c r="J124" s="92" t="s">
        <v>185</v>
      </c>
      <c r="K124" s="92" t="s">
        <v>185</v>
      </c>
      <c r="L124" s="92" t="s">
        <v>185</v>
      </c>
      <c r="M124" s="91">
        <v>7</v>
      </c>
      <c r="N124" s="91">
        <v>7</v>
      </c>
      <c r="O124" s="91">
        <v>7</v>
      </c>
      <c r="P124" s="91">
        <v>7</v>
      </c>
      <c r="Q124" s="91">
        <v>7</v>
      </c>
      <c r="R124" s="91">
        <v>7</v>
      </c>
      <c r="S124" s="87"/>
      <c r="T124" s="78">
        <f t="shared" si="7"/>
        <v>15</v>
      </c>
    </row>
    <row r="125" spans="1:20" ht="19.149999999999999" customHeight="1" x14ac:dyDescent="0.2">
      <c r="A125" s="89">
        <f t="shared" si="6"/>
        <v>16</v>
      </c>
      <c r="B125" s="92" t="s">
        <v>185</v>
      </c>
      <c r="C125" s="92" t="s">
        <v>185</v>
      </c>
      <c r="D125" s="92" t="s">
        <v>185</v>
      </c>
      <c r="E125" s="92" t="s">
        <v>185</v>
      </c>
      <c r="F125" s="92" t="s">
        <v>185</v>
      </c>
      <c r="G125" s="92" t="s">
        <v>185</v>
      </c>
      <c r="H125" s="92" t="s">
        <v>185</v>
      </c>
      <c r="I125" s="92" t="s">
        <v>185</v>
      </c>
      <c r="J125" s="92" t="s">
        <v>185</v>
      </c>
      <c r="K125" s="92" t="s">
        <v>185</v>
      </c>
      <c r="L125" s="92" t="s">
        <v>185</v>
      </c>
      <c r="M125" s="90">
        <v>5.9</v>
      </c>
      <c r="N125" s="90">
        <v>5.9</v>
      </c>
      <c r="O125" s="90">
        <v>5.9</v>
      </c>
      <c r="P125" s="90">
        <v>5.9</v>
      </c>
      <c r="Q125" s="90">
        <v>5.9</v>
      </c>
      <c r="R125" s="90">
        <v>5.9</v>
      </c>
      <c r="S125" s="87"/>
      <c r="T125" s="78">
        <f t="shared" si="7"/>
        <v>16</v>
      </c>
    </row>
    <row r="126" spans="1:20" ht="19.149999999999999" customHeight="1" x14ac:dyDescent="0.2">
      <c r="A126" s="89">
        <f t="shared" si="6"/>
        <v>17</v>
      </c>
      <c r="B126" s="90" t="s">
        <v>185</v>
      </c>
      <c r="C126" s="90" t="s">
        <v>185</v>
      </c>
      <c r="D126" s="90" t="s">
        <v>185</v>
      </c>
      <c r="E126" s="90" t="s">
        <v>185</v>
      </c>
      <c r="F126" s="90" t="s">
        <v>185</v>
      </c>
      <c r="G126" s="90" t="s">
        <v>185</v>
      </c>
      <c r="H126" s="90" t="s">
        <v>185</v>
      </c>
      <c r="I126" s="90" t="s">
        <v>185</v>
      </c>
      <c r="J126" s="90" t="s">
        <v>185</v>
      </c>
      <c r="K126" s="90" t="s">
        <v>185</v>
      </c>
      <c r="L126" s="90" t="s">
        <v>185</v>
      </c>
      <c r="M126" s="90" t="s">
        <v>185</v>
      </c>
      <c r="N126" s="90" t="s">
        <v>185</v>
      </c>
      <c r="O126" s="90" t="s">
        <v>185</v>
      </c>
      <c r="P126" s="90" t="s">
        <v>185</v>
      </c>
      <c r="Q126" s="90" t="s">
        <v>185</v>
      </c>
      <c r="R126" s="90" t="s">
        <v>185</v>
      </c>
      <c r="S126" s="87"/>
      <c r="T126" s="78">
        <f t="shared" si="7"/>
        <v>17</v>
      </c>
    </row>
    <row r="127" spans="1:20" ht="19.149999999999999" customHeight="1" x14ac:dyDescent="0.2">
      <c r="A127" s="89">
        <f t="shared" si="6"/>
        <v>18</v>
      </c>
      <c r="B127" s="90" t="s">
        <v>185</v>
      </c>
      <c r="C127" s="90" t="s">
        <v>185</v>
      </c>
      <c r="D127" s="90" t="s">
        <v>185</v>
      </c>
      <c r="E127" s="90" t="s">
        <v>185</v>
      </c>
      <c r="F127" s="90" t="s">
        <v>185</v>
      </c>
      <c r="G127" s="90" t="s">
        <v>185</v>
      </c>
      <c r="H127" s="90" t="s">
        <v>185</v>
      </c>
      <c r="I127" s="90" t="s">
        <v>185</v>
      </c>
      <c r="J127" s="90" t="s">
        <v>185</v>
      </c>
      <c r="K127" s="90" t="s">
        <v>185</v>
      </c>
      <c r="L127" s="90" t="s">
        <v>185</v>
      </c>
      <c r="M127" s="91">
        <v>4.9000000000000004</v>
      </c>
      <c r="N127" s="91">
        <v>4.9000000000000004</v>
      </c>
      <c r="O127" s="91">
        <v>4.9000000000000004</v>
      </c>
      <c r="P127" s="91">
        <v>4.9000000000000004</v>
      </c>
      <c r="Q127" s="91">
        <v>4.9000000000000004</v>
      </c>
      <c r="R127" s="91">
        <v>4.9000000000000004</v>
      </c>
      <c r="S127" s="87"/>
      <c r="T127" s="78">
        <f t="shared" si="7"/>
        <v>18</v>
      </c>
    </row>
    <row r="128" spans="1:20" ht="19.149999999999999" customHeight="1" x14ac:dyDescent="0.2">
      <c r="A128" s="89">
        <f t="shared" si="6"/>
        <v>19</v>
      </c>
      <c r="B128" s="92" t="s">
        <v>187</v>
      </c>
      <c r="C128" s="92">
        <v>7.36</v>
      </c>
      <c r="D128" s="92">
        <v>14.65</v>
      </c>
      <c r="E128" s="92" t="s">
        <v>187</v>
      </c>
      <c r="F128" s="92">
        <v>7.36</v>
      </c>
      <c r="G128" s="92">
        <v>14.65</v>
      </c>
      <c r="H128" s="92">
        <v>7.36</v>
      </c>
      <c r="I128" s="92" t="s">
        <v>187</v>
      </c>
      <c r="J128" s="92">
        <v>14.65</v>
      </c>
      <c r="K128" s="92">
        <v>7.36</v>
      </c>
      <c r="L128" s="92" t="s">
        <v>187</v>
      </c>
      <c r="M128" s="91">
        <v>17.3</v>
      </c>
      <c r="N128" s="91">
        <v>17.3</v>
      </c>
      <c r="O128" s="91">
        <v>17.3</v>
      </c>
      <c r="P128" s="91">
        <v>17.3</v>
      </c>
      <c r="Q128" s="91">
        <v>17.3</v>
      </c>
      <c r="R128" s="91">
        <v>17.3</v>
      </c>
      <c r="S128" s="87"/>
      <c r="T128" s="78">
        <f t="shared" si="7"/>
        <v>19</v>
      </c>
    </row>
    <row r="129" spans="1:20" ht="19.149999999999999" customHeight="1" x14ac:dyDescent="0.2">
      <c r="A129" s="89">
        <f t="shared" si="6"/>
        <v>20</v>
      </c>
      <c r="B129" s="92" t="s">
        <v>185</v>
      </c>
      <c r="C129" s="92" t="s">
        <v>185</v>
      </c>
      <c r="D129" s="92" t="s">
        <v>185</v>
      </c>
      <c r="E129" s="92" t="s">
        <v>185</v>
      </c>
      <c r="F129" s="92" t="s">
        <v>185</v>
      </c>
      <c r="G129" s="92" t="s">
        <v>185</v>
      </c>
      <c r="H129" s="92" t="s">
        <v>185</v>
      </c>
      <c r="I129" s="92" t="s">
        <v>185</v>
      </c>
      <c r="J129" s="92" t="s">
        <v>185</v>
      </c>
      <c r="K129" s="92" t="s">
        <v>185</v>
      </c>
      <c r="L129" s="92" t="s">
        <v>185</v>
      </c>
      <c r="M129" s="91">
        <v>4.9000000000000004</v>
      </c>
      <c r="N129" s="91">
        <v>4.9000000000000004</v>
      </c>
      <c r="O129" s="91">
        <v>4.9000000000000004</v>
      </c>
      <c r="P129" s="91">
        <v>4.9000000000000004</v>
      </c>
      <c r="Q129" s="91">
        <v>4.9000000000000004</v>
      </c>
      <c r="R129" s="91">
        <v>4.9000000000000004</v>
      </c>
      <c r="S129" s="87"/>
      <c r="T129" s="78">
        <f t="shared" si="7"/>
        <v>20</v>
      </c>
    </row>
    <row r="130" spans="1:20" ht="19.149999999999999" customHeight="1" x14ac:dyDescent="0.2">
      <c r="A130" s="89">
        <f t="shared" si="6"/>
        <v>21</v>
      </c>
      <c r="B130" s="92" t="s">
        <v>185</v>
      </c>
      <c r="C130" s="92" t="s">
        <v>185</v>
      </c>
      <c r="D130" s="92" t="s">
        <v>185</v>
      </c>
      <c r="E130" s="92" t="s">
        <v>185</v>
      </c>
      <c r="F130" s="92" t="s">
        <v>185</v>
      </c>
      <c r="G130" s="92" t="s">
        <v>185</v>
      </c>
      <c r="H130" s="92" t="s">
        <v>185</v>
      </c>
      <c r="I130" s="92" t="s">
        <v>185</v>
      </c>
      <c r="J130" s="92" t="s">
        <v>185</v>
      </c>
      <c r="K130" s="92" t="s">
        <v>185</v>
      </c>
      <c r="L130" s="92" t="s">
        <v>185</v>
      </c>
      <c r="M130" s="91">
        <v>5.0999999999999996</v>
      </c>
      <c r="N130" s="91">
        <v>5.0999999999999996</v>
      </c>
      <c r="O130" s="91">
        <v>5.0999999999999996</v>
      </c>
      <c r="P130" s="91">
        <v>5.0999999999999996</v>
      </c>
      <c r="Q130" s="91">
        <v>5.0999999999999996</v>
      </c>
      <c r="R130" s="91">
        <v>5.0999999999999996</v>
      </c>
      <c r="S130" s="87"/>
      <c r="T130" s="78">
        <f t="shared" si="7"/>
        <v>21</v>
      </c>
    </row>
    <row r="131" spans="1:20" ht="19.149999999999999" customHeight="1" x14ac:dyDescent="0.2">
      <c r="A131" s="89">
        <f t="shared" si="6"/>
        <v>22</v>
      </c>
      <c r="B131" s="92" t="s">
        <v>185</v>
      </c>
      <c r="C131" s="92" t="s">
        <v>185</v>
      </c>
      <c r="D131" s="92" t="s">
        <v>185</v>
      </c>
      <c r="E131" s="92" t="s">
        <v>185</v>
      </c>
      <c r="F131" s="92" t="s">
        <v>185</v>
      </c>
      <c r="G131" s="92" t="s">
        <v>185</v>
      </c>
      <c r="H131" s="92" t="s">
        <v>185</v>
      </c>
      <c r="I131" s="92" t="s">
        <v>185</v>
      </c>
      <c r="J131" s="92" t="s">
        <v>185</v>
      </c>
      <c r="K131" s="92" t="s">
        <v>185</v>
      </c>
      <c r="L131" s="92" t="s">
        <v>185</v>
      </c>
      <c r="M131" s="91" t="s">
        <v>185</v>
      </c>
      <c r="N131" s="91" t="s">
        <v>185</v>
      </c>
      <c r="O131" s="91" t="s">
        <v>185</v>
      </c>
      <c r="P131" s="91" t="s">
        <v>185</v>
      </c>
      <c r="Q131" s="91" t="s">
        <v>185</v>
      </c>
      <c r="R131" s="91" t="s">
        <v>185</v>
      </c>
      <c r="S131" s="87"/>
      <c r="T131" s="78">
        <f t="shared" si="7"/>
        <v>22</v>
      </c>
    </row>
    <row r="132" spans="1:20" ht="19.149999999999999" customHeight="1" x14ac:dyDescent="0.2">
      <c r="A132" s="89">
        <f t="shared" si="6"/>
        <v>23</v>
      </c>
      <c r="B132" s="92" t="s">
        <v>185</v>
      </c>
      <c r="C132" s="92" t="s">
        <v>185</v>
      </c>
      <c r="D132" s="92" t="s">
        <v>185</v>
      </c>
      <c r="E132" s="92" t="s">
        <v>185</v>
      </c>
      <c r="F132" s="92" t="s">
        <v>185</v>
      </c>
      <c r="G132" s="92" t="s">
        <v>185</v>
      </c>
      <c r="H132" s="92" t="s">
        <v>185</v>
      </c>
      <c r="I132" s="92" t="s">
        <v>185</v>
      </c>
      <c r="J132" s="92" t="s">
        <v>185</v>
      </c>
      <c r="K132" s="92" t="s">
        <v>185</v>
      </c>
      <c r="L132" s="92" t="s">
        <v>185</v>
      </c>
      <c r="M132" s="91" t="s">
        <v>185</v>
      </c>
      <c r="N132" s="91" t="s">
        <v>185</v>
      </c>
      <c r="O132" s="91" t="s">
        <v>185</v>
      </c>
      <c r="P132" s="91" t="s">
        <v>185</v>
      </c>
      <c r="Q132" s="91" t="s">
        <v>185</v>
      </c>
      <c r="R132" s="91" t="s">
        <v>185</v>
      </c>
      <c r="S132" s="87"/>
      <c r="T132" s="78">
        <f t="shared" si="7"/>
        <v>23</v>
      </c>
    </row>
    <row r="133" spans="1:20" ht="19.149999999999999" customHeight="1" x14ac:dyDescent="0.2">
      <c r="A133" s="89">
        <f t="shared" si="6"/>
        <v>24</v>
      </c>
      <c r="B133" s="92" t="s">
        <v>185</v>
      </c>
      <c r="C133" s="92" t="s">
        <v>185</v>
      </c>
      <c r="D133" s="92" t="s">
        <v>185</v>
      </c>
      <c r="E133" s="92" t="s">
        <v>185</v>
      </c>
      <c r="F133" s="92" t="s">
        <v>185</v>
      </c>
      <c r="G133" s="92" t="s">
        <v>185</v>
      </c>
      <c r="H133" s="92" t="s">
        <v>185</v>
      </c>
      <c r="I133" s="92" t="s">
        <v>185</v>
      </c>
      <c r="J133" s="92" t="s">
        <v>185</v>
      </c>
      <c r="K133" s="92" t="s">
        <v>185</v>
      </c>
      <c r="L133" s="92" t="s">
        <v>185</v>
      </c>
      <c r="M133" s="91" t="s">
        <v>185</v>
      </c>
      <c r="N133" s="91" t="s">
        <v>185</v>
      </c>
      <c r="O133" s="91" t="s">
        <v>185</v>
      </c>
      <c r="P133" s="91" t="s">
        <v>185</v>
      </c>
      <c r="Q133" s="91" t="s">
        <v>185</v>
      </c>
      <c r="R133" s="91" t="s">
        <v>185</v>
      </c>
      <c r="S133" s="87"/>
      <c r="T133" s="78">
        <f t="shared" si="7"/>
        <v>24</v>
      </c>
    </row>
    <row r="134" spans="1:20" ht="19.149999999999999" customHeight="1" x14ac:dyDescent="0.2">
      <c r="A134" s="89">
        <f t="shared" si="6"/>
        <v>25</v>
      </c>
      <c r="B134" s="92" t="s">
        <v>185</v>
      </c>
      <c r="C134" s="92" t="s">
        <v>185</v>
      </c>
      <c r="D134" s="92" t="s">
        <v>185</v>
      </c>
      <c r="E134" s="92" t="s">
        <v>185</v>
      </c>
      <c r="F134" s="92" t="s">
        <v>185</v>
      </c>
      <c r="G134" s="92" t="s">
        <v>185</v>
      </c>
      <c r="H134" s="92" t="s">
        <v>185</v>
      </c>
      <c r="I134" s="92" t="s">
        <v>185</v>
      </c>
      <c r="J134" s="92" t="s">
        <v>185</v>
      </c>
      <c r="K134" s="92" t="s">
        <v>185</v>
      </c>
      <c r="L134" s="92" t="s">
        <v>185</v>
      </c>
      <c r="M134" s="91">
        <v>3.4</v>
      </c>
      <c r="N134" s="91">
        <v>3.4</v>
      </c>
      <c r="O134" s="91">
        <v>3.4</v>
      </c>
      <c r="P134" s="91">
        <v>3.4</v>
      </c>
      <c r="Q134" s="91">
        <v>3.4</v>
      </c>
      <c r="R134" s="91">
        <v>3.4</v>
      </c>
      <c r="S134" s="87"/>
      <c r="T134" s="78">
        <f t="shared" si="7"/>
        <v>25</v>
      </c>
    </row>
    <row r="135" spans="1:20" ht="19.149999999999999" customHeight="1" x14ac:dyDescent="0.2">
      <c r="A135" s="89">
        <f t="shared" si="6"/>
        <v>26</v>
      </c>
      <c r="B135" s="92" t="s">
        <v>185</v>
      </c>
      <c r="C135" s="92" t="s">
        <v>185</v>
      </c>
      <c r="D135" s="92" t="s">
        <v>185</v>
      </c>
      <c r="E135" s="92" t="s">
        <v>185</v>
      </c>
      <c r="F135" s="92" t="s">
        <v>185</v>
      </c>
      <c r="G135" s="92" t="s">
        <v>185</v>
      </c>
      <c r="H135" s="92" t="s">
        <v>185</v>
      </c>
      <c r="I135" s="92" t="s">
        <v>185</v>
      </c>
      <c r="J135" s="92" t="s">
        <v>185</v>
      </c>
      <c r="K135" s="92" t="s">
        <v>185</v>
      </c>
      <c r="L135" s="92" t="s">
        <v>185</v>
      </c>
      <c r="M135" s="91">
        <v>4.2</v>
      </c>
      <c r="N135" s="91">
        <v>4.2</v>
      </c>
      <c r="O135" s="91">
        <v>4.2</v>
      </c>
      <c r="P135" s="91">
        <v>4.2</v>
      </c>
      <c r="Q135" s="91">
        <v>4.2</v>
      </c>
      <c r="R135" s="91">
        <v>4.2</v>
      </c>
      <c r="S135" s="87"/>
      <c r="T135" s="78">
        <f t="shared" si="7"/>
        <v>26</v>
      </c>
    </row>
    <row r="136" spans="1:20" ht="19.149999999999999" customHeight="1" x14ac:dyDescent="0.2">
      <c r="A136" s="89">
        <f t="shared" si="6"/>
        <v>27</v>
      </c>
      <c r="B136" s="92" t="s">
        <v>185</v>
      </c>
      <c r="C136" s="92" t="s">
        <v>185</v>
      </c>
      <c r="D136" s="92" t="s">
        <v>185</v>
      </c>
      <c r="E136" s="92" t="s">
        <v>185</v>
      </c>
      <c r="F136" s="92" t="s">
        <v>185</v>
      </c>
      <c r="G136" s="92" t="s">
        <v>185</v>
      </c>
      <c r="H136" s="92" t="s">
        <v>185</v>
      </c>
      <c r="I136" s="92" t="s">
        <v>185</v>
      </c>
      <c r="J136" s="92" t="s">
        <v>185</v>
      </c>
      <c r="K136" s="92" t="s">
        <v>185</v>
      </c>
      <c r="L136" s="92" t="s">
        <v>185</v>
      </c>
      <c r="M136" s="91">
        <v>4.5</v>
      </c>
      <c r="N136" s="91">
        <v>4.5</v>
      </c>
      <c r="O136" s="91">
        <v>4.5</v>
      </c>
      <c r="P136" s="91">
        <v>4.5</v>
      </c>
      <c r="Q136" s="91">
        <v>4.5</v>
      </c>
      <c r="R136" s="91">
        <v>4.5</v>
      </c>
      <c r="S136" s="87"/>
      <c r="T136" s="78">
        <f t="shared" si="7"/>
        <v>27</v>
      </c>
    </row>
    <row r="137" spans="1:20" ht="19.149999999999999" customHeight="1" x14ac:dyDescent="0.2">
      <c r="A137" s="89">
        <f t="shared" si="6"/>
        <v>28</v>
      </c>
      <c r="B137" s="92" t="s">
        <v>185</v>
      </c>
      <c r="C137" s="92" t="s">
        <v>185</v>
      </c>
      <c r="D137" s="92" t="s">
        <v>185</v>
      </c>
      <c r="E137" s="92" t="s">
        <v>185</v>
      </c>
      <c r="F137" s="92" t="s">
        <v>185</v>
      </c>
      <c r="G137" s="92" t="s">
        <v>185</v>
      </c>
      <c r="H137" s="92" t="s">
        <v>185</v>
      </c>
      <c r="I137" s="92" t="s">
        <v>185</v>
      </c>
      <c r="J137" s="92" t="s">
        <v>185</v>
      </c>
      <c r="K137" s="92" t="s">
        <v>185</v>
      </c>
      <c r="L137" s="92" t="s">
        <v>185</v>
      </c>
      <c r="M137" s="91">
        <v>4.8</v>
      </c>
      <c r="N137" s="91">
        <v>4.8</v>
      </c>
      <c r="O137" s="91">
        <v>4.8</v>
      </c>
      <c r="P137" s="91">
        <v>4.8</v>
      </c>
      <c r="Q137" s="91">
        <v>4.8</v>
      </c>
      <c r="R137" s="91">
        <v>4.8</v>
      </c>
      <c r="S137" s="87"/>
      <c r="T137" s="78">
        <f t="shared" si="7"/>
        <v>28</v>
      </c>
    </row>
    <row r="138" spans="1:20" ht="19.149999999999999" customHeight="1" x14ac:dyDescent="0.2">
      <c r="A138" s="89">
        <f t="shared" si="6"/>
        <v>29</v>
      </c>
      <c r="B138" s="92" t="s">
        <v>185</v>
      </c>
      <c r="C138" s="92" t="s">
        <v>185</v>
      </c>
      <c r="D138" s="92" t="s">
        <v>185</v>
      </c>
      <c r="E138" s="92" t="s">
        <v>185</v>
      </c>
      <c r="F138" s="92" t="s">
        <v>185</v>
      </c>
      <c r="G138" s="92" t="s">
        <v>185</v>
      </c>
      <c r="H138" s="92" t="s">
        <v>185</v>
      </c>
      <c r="I138" s="92" t="s">
        <v>185</v>
      </c>
      <c r="J138" s="92" t="s">
        <v>185</v>
      </c>
      <c r="K138" s="92" t="s">
        <v>185</v>
      </c>
      <c r="L138" s="92" t="s">
        <v>185</v>
      </c>
      <c r="M138" s="92" t="s">
        <v>185</v>
      </c>
      <c r="N138" s="92" t="s">
        <v>185</v>
      </c>
      <c r="O138" s="92" t="s">
        <v>185</v>
      </c>
      <c r="P138" s="92" t="s">
        <v>185</v>
      </c>
      <c r="Q138" s="92" t="s">
        <v>185</v>
      </c>
      <c r="R138" s="92" t="s">
        <v>185</v>
      </c>
      <c r="S138" s="87"/>
      <c r="T138" s="78">
        <f t="shared" si="7"/>
        <v>29</v>
      </c>
    </row>
    <row r="139" spans="1:20" ht="19.149999999999999" customHeight="1" x14ac:dyDescent="0.2">
      <c r="A139" s="89">
        <f t="shared" si="6"/>
        <v>30</v>
      </c>
      <c r="B139" s="92" t="s">
        <v>187</v>
      </c>
      <c r="C139" s="92">
        <v>7.36</v>
      </c>
      <c r="D139" s="92">
        <v>14.65</v>
      </c>
      <c r="E139" s="92" t="s">
        <v>187</v>
      </c>
      <c r="F139" s="92">
        <v>7.36</v>
      </c>
      <c r="G139" s="92">
        <v>14.65</v>
      </c>
      <c r="H139" s="92">
        <v>7.36</v>
      </c>
      <c r="I139" s="92" t="s">
        <v>187</v>
      </c>
      <c r="J139" s="92">
        <v>14.65</v>
      </c>
      <c r="K139" s="92">
        <v>7.36</v>
      </c>
      <c r="L139" s="92" t="s">
        <v>187</v>
      </c>
      <c r="M139" s="90">
        <v>4.8</v>
      </c>
      <c r="N139" s="90">
        <v>4.8</v>
      </c>
      <c r="O139" s="90">
        <v>4.8</v>
      </c>
      <c r="P139" s="90">
        <v>4.8</v>
      </c>
      <c r="Q139" s="90">
        <v>4.8</v>
      </c>
      <c r="R139" s="90">
        <v>4.8</v>
      </c>
      <c r="S139" s="87"/>
      <c r="T139" s="78">
        <f t="shared" si="7"/>
        <v>30</v>
      </c>
    </row>
    <row r="140" spans="1:20" ht="19.149999999999999" customHeight="1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100"/>
      <c r="N140" s="100"/>
      <c r="O140" s="100"/>
      <c r="P140" s="100"/>
      <c r="Q140" s="100"/>
      <c r="R140" s="100"/>
    </row>
    <row r="141" spans="1:20" ht="19.149999999999999" customHeight="1" x14ac:dyDescent="0.25">
      <c r="A141" s="94" t="s">
        <v>56</v>
      </c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6"/>
      <c r="N141" s="76"/>
      <c r="O141" s="76"/>
      <c r="P141" s="76"/>
      <c r="Q141" s="76"/>
      <c r="R141" s="76"/>
    </row>
    <row r="142" spans="1:20" ht="19.149999999999999" customHeight="1" x14ac:dyDescent="0.2"/>
    <row r="143" spans="1:20" ht="19.149999999999999" customHeight="1" x14ac:dyDescent="0.25">
      <c r="A143" s="80" t="s">
        <v>26</v>
      </c>
      <c r="B143" s="81" t="s">
        <v>58</v>
      </c>
      <c r="C143" s="82"/>
      <c r="D143" s="82"/>
      <c r="E143" s="82"/>
      <c r="F143" s="82"/>
      <c r="G143" s="82"/>
      <c r="H143" s="82"/>
      <c r="I143" s="82"/>
      <c r="J143" s="82"/>
      <c r="K143" s="82"/>
      <c r="L143" s="83"/>
      <c r="M143" s="84" t="s">
        <v>59</v>
      </c>
      <c r="N143" s="85"/>
      <c r="O143" s="85"/>
      <c r="P143" s="85"/>
      <c r="Q143" s="85"/>
      <c r="R143" s="86"/>
      <c r="S143" s="87"/>
    </row>
    <row r="144" spans="1:20" ht="19.149999999999999" customHeight="1" x14ac:dyDescent="0.2">
      <c r="A144" s="88">
        <f>A4</f>
        <v>2019</v>
      </c>
      <c r="B144" s="89" t="s">
        <v>60</v>
      </c>
      <c r="C144" s="89" t="s">
        <v>61</v>
      </c>
      <c r="D144" s="89" t="s">
        <v>62</v>
      </c>
      <c r="E144" s="89" t="s">
        <v>63</v>
      </c>
      <c r="F144" s="89" t="s">
        <v>64</v>
      </c>
      <c r="G144" s="89" t="s">
        <v>65</v>
      </c>
      <c r="H144" s="89" t="s">
        <v>66</v>
      </c>
      <c r="I144" s="89" t="s">
        <v>67</v>
      </c>
      <c r="J144" s="89" t="s">
        <v>68</v>
      </c>
      <c r="K144" s="89" t="s">
        <v>69</v>
      </c>
      <c r="L144" s="89" t="s">
        <v>70</v>
      </c>
      <c r="M144" s="90" t="s">
        <v>60</v>
      </c>
      <c r="N144" s="91" t="s">
        <v>61</v>
      </c>
      <c r="O144" s="91" t="s">
        <v>62</v>
      </c>
      <c r="P144" s="91" t="s">
        <v>63</v>
      </c>
      <c r="Q144" s="91" t="s">
        <v>64</v>
      </c>
      <c r="R144" s="91" t="s">
        <v>65</v>
      </c>
      <c r="S144" s="87"/>
    </row>
    <row r="145" spans="1:20" ht="19.149999999999999" customHeight="1" x14ac:dyDescent="0.2">
      <c r="A145" s="89">
        <v>1</v>
      </c>
      <c r="B145" s="92" t="s">
        <v>187</v>
      </c>
      <c r="C145" s="92">
        <v>7.36</v>
      </c>
      <c r="D145" s="92">
        <v>14.65</v>
      </c>
      <c r="E145" s="92" t="s">
        <v>187</v>
      </c>
      <c r="F145" s="92">
        <v>7.36</v>
      </c>
      <c r="G145" s="92">
        <v>14.65</v>
      </c>
      <c r="H145" s="92">
        <v>7.36</v>
      </c>
      <c r="I145" s="92" t="s">
        <v>187</v>
      </c>
      <c r="J145" s="92">
        <v>14.65</v>
      </c>
      <c r="K145" s="92">
        <v>7.36</v>
      </c>
      <c r="L145" s="92" t="s">
        <v>187</v>
      </c>
      <c r="M145" s="90">
        <v>5.0999999999999996</v>
      </c>
      <c r="N145" s="90">
        <v>5.0999999999999996</v>
      </c>
      <c r="O145" s="90">
        <v>5.0999999999999996</v>
      </c>
      <c r="P145" s="90">
        <v>5.0999999999999996</v>
      </c>
      <c r="Q145" s="90">
        <v>5.0999999999999996</v>
      </c>
      <c r="R145" s="90">
        <v>5.0999999999999996</v>
      </c>
      <c r="S145" s="87"/>
      <c r="T145" s="78">
        <v>1</v>
      </c>
    </row>
    <row r="146" spans="1:20" ht="19.149999999999999" customHeight="1" x14ac:dyDescent="0.2">
      <c r="A146" s="89">
        <f t="shared" ref="A146:A175" si="8">A145+1</f>
        <v>2</v>
      </c>
      <c r="B146" s="92" t="s">
        <v>185</v>
      </c>
      <c r="C146" s="92" t="s">
        <v>185</v>
      </c>
      <c r="D146" s="92" t="s">
        <v>185</v>
      </c>
      <c r="E146" s="92" t="s">
        <v>185</v>
      </c>
      <c r="F146" s="92" t="s">
        <v>185</v>
      </c>
      <c r="G146" s="92" t="s">
        <v>185</v>
      </c>
      <c r="H146" s="92" t="s">
        <v>185</v>
      </c>
      <c r="I146" s="92" t="s">
        <v>185</v>
      </c>
      <c r="J146" s="92" t="s">
        <v>185</v>
      </c>
      <c r="K146" s="92" t="s">
        <v>185</v>
      </c>
      <c r="L146" s="92" t="s">
        <v>185</v>
      </c>
      <c r="M146" s="91">
        <v>5.5</v>
      </c>
      <c r="N146" s="91">
        <v>5.5</v>
      </c>
      <c r="O146" s="91">
        <v>5.5</v>
      </c>
      <c r="P146" s="91">
        <v>5.5</v>
      </c>
      <c r="Q146" s="91">
        <v>5.5</v>
      </c>
      <c r="R146" s="91">
        <v>5.5</v>
      </c>
      <c r="S146" s="87"/>
      <c r="T146" s="78">
        <f t="shared" ref="T146:T175" si="9">T145+1</f>
        <v>2</v>
      </c>
    </row>
    <row r="147" spans="1:20" ht="19.149999999999999" customHeight="1" x14ac:dyDescent="0.2">
      <c r="A147" s="89">
        <f t="shared" si="8"/>
        <v>3</v>
      </c>
      <c r="B147" s="92" t="s">
        <v>185</v>
      </c>
      <c r="C147" s="92" t="s">
        <v>185</v>
      </c>
      <c r="D147" s="92" t="s">
        <v>185</v>
      </c>
      <c r="E147" s="92" t="s">
        <v>185</v>
      </c>
      <c r="F147" s="92" t="s">
        <v>185</v>
      </c>
      <c r="G147" s="92" t="s">
        <v>185</v>
      </c>
      <c r="H147" s="92" t="s">
        <v>185</v>
      </c>
      <c r="I147" s="92" t="s">
        <v>185</v>
      </c>
      <c r="J147" s="92" t="s">
        <v>185</v>
      </c>
      <c r="K147" s="92" t="s">
        <v>185</v>
      </c>
      <c r="L147" s="92" t="s">
        <v>185</v>
      </c>
      <c r="M147" s="90">
        <v>6.3</v>
      </c>
      <c r="N147" s="90">
        <v>6.3</v>
      </c>
      <c r="O147" s="90">
        <v>6.3</v>
      </c>
      <c r="P147" s="90">
        <v>6.3</v>
      </c>
      <c r="Q147" s="90">
        <v>6.3</v>
      </c>
      <c r="R147" s="90">
        <v>6.3</v>
      </c>
      <c r="S147" s="87"/>
      <c r="T147" s="78">
        <f t="shared" si="9"/>
        <v>3</v>
      </c>
    </row>
    <row r="148" spans="1:20" ht="19.149999999999999" customHeight="1" x14ac:dyDescent="0.2">
      <c r="A148" s="89">
        <f t="shared" si="8"/>
        <v>4</v>
      </c>
      <c r="B148" s="92" t="s">
        <v>185</v>
      </c>
      <c r="C148" s="92" t="s">
        <v>185</v>
      </c>
      <c r="D148" s="92" t="s">
        <v>185</v>
      </c>
      <c r="E148" s="92" t="s">
        <v>185</v>
      </c>
      <c r="F148" s="92" t="s">
        <v>185</v>
      </c>
      <c r="G148" s="92" t="s">
        <v>185</v>
      </c>
      <c r="H148" s="92" t="s">
        <v>185</v>
      </c>
      <c r="I148" s="92" t="s">
        <v>185</v>
      </c>
      <c r="J148" s="92" t="s">
        <v>185</v>
      </c>
      <c r="K148" s="92" t="s">
        <v>185</v>
      </c>
      <c r="L148" s="92" t="s">
        <v>185</v>
      </c>
      <c r="M148" s="91" t="s">
        <v>185</v>
      </c>
      <c r="N148" s="91" t="s">
        <v>185</v>
      </c>
      <c r="O148" s="91" t="s">
        <v>185</v>
      </c>
      <c r="P148" s="91" t="s">
        <v>185</v>
      </c>
      <c r="Q148" s="91" t="s">
        <v>185</v>
      </c>
      <c r="R148" s="91" t="s">
        <v>185</v>
      </c>
      <c r="S148" s="93"/>
      <c r="T148" s="78">
        <f t="shared" si="9"/>
        <v>4</v>
      </c>
    </row>
    <row r="149" spans="1:20" ht="19.149999999999999" customHeight="1" x14ac:dyDescent="0.2">
      <c r="A149" s="89">
        <f t="shared" si="8"/>
        <v>5</v>
      </c>
      <c r="B149" s="92" t="s">
        <v>185</v>
      </c>
      <c r="C149" s="92" t="s">
        <v>185</v>
      </c>
      <c r="D149" s="92" t="s">
        <v>185</v>
      </c>
      <c r="E149" s="92" t="s">
        <v>185</v>
      </c>
      <c r="F149" s="92" t="s">
        <v>185</v>
      </c>
      <c r="G149" s="92" t="s">
        <v>185</v>
      </c>
      <c r="H149" s="92" t="s">
        <v>185</v>
      </c>
      <c r="I149" s="92" t="s">
        <v>185</v>
      </c>
      <c r="J149" s="92" t="s">
        <v>185</v>
      </c>
      <c r="K149" s="92" t="s">
        <v>185</v>
      </c>
      <c r="L149" s="92" t="s">
        <v>185</v>
      </c>
      <c r="M149" s="90">
        <v>7</v>
      </c>
      <c r="N149" s="90">
        <v>7</v>
      </c>
      <c r="O149" s="90">
        <v>7</v>
      </c>
      <c r="P149" s="90">
        <v>7</v>
      </c>
      <c r="Q149" s="90">
        <v>7</v>
      </c>
      <c r="R149" s="90">
        <v>7</v>
      </c>
      <c r="S149" s="87"/>
      <c r="T149" s="78">
        <f t="shared" si="9"/>
        <v>5</v>
      </c>
    </row>
    <row r="150" spans="1:20" ht="19.149999999999999" customHeight="1" x14ac:dyDescent="0.2">
      <c r="A150" s="89">
        <f t="shared" si="8"/>
        <v>6</v>
      </c>
      <c r="B150" s="92" t="s">
        <v>185</v>
      </c>
      <c r="C150" s="92" t="s">
        <v>185</v>
      </c>
      <c r="D150" s="92" t="s">
        <v>185</v>
      </c>
      <c r="E150" s="92" t="s">
        <v>185</v>
      </c>
      <c r="F150" s="92" t="s">
        <v>185</v>
      </c>
      <c r="G150" s="92" t="s">
        <v>185</v>
      </c>
      <c r="H150" s="92" t="s">
        <v>185</v>
      </c>
      <c r="I150" s="92" t="s">
        <v>185</v>
      </c>
      <c r="J150" s="92" t="s">
        <v>185</v>
      </c>
      <c r="K150" s="92" t="s">
        <v>185</v>
      </c>
      <c r="L150" s="92" t="s">
        <v>185</v>
      </c>
      <c r="M150" s="90" t="s">
        <v>185</v>
      </c>
      <c r="N150" s="90" t="s">
        <v>185</v>
      </c>
      <c r="O150" s="90" t="s">
        <v>185</v>
      </c>
      <c r="P150" s="90" t="s">
        <v>185</v>
      </c>
      <c r="Q150" s="90" t="s">
        <v>185</v>
      </c>
      <c r="R150" s="90" t="s">
        <v>185</v>
      </c>
      <c r="S150" s="87"/>
      <c r="T150" s="78">
        <f t="shared" si="9"/>
        <v>6</v>
      </c>
    </row>
    <row r="151" spans="1:20" ht="19.149999999999999" customHeight="1" x14ac:dyDescent="0.2">
      <c r="A151" s="89">
        <f t="shared" si="8"/>
        <v>7</v>
      </c>
      <c r="B151" s="92" t="s">
        <v>185</v>
      </c>
      <c r="C151" s="92" t="s">
        <v>185</v>
      </c>
      <c r="D151" s="92" t="s">
        <v>185</v>
      </c>
      <c r="E151" s="92" t="s">
        <v>185</v>
      </c>
      <c r="F151" s="92" t="s">
        <v>185</v>
      </c>
      <c r="G151" s="92" t="s">
        <v>185</v>
      </c>
      <c r="H151" s="92" t="s">
        <v>185</v>
      </c>
      <c r="I151" s="92" t="s">
        <v>185</v>
      </c>
      <c r="J151" s="92" t="s">
        <v>185</v>
      </c>
      <c r="K151" s="92" t="s">
        <v>185</v>
      </c>
      <c r="L151" s="92" t="s">
        <v>185</v>
      </c>
      <c r="M151" s="90">
        <v>5.7</v>
      </c>
      <c r="N151" s="90">
        <v>5.7</v>
      </c>
      <c r="O151" s="90">
        <v>5.7</v>
      </c>
      <c r="P151" s="90">
        <v>5.7</v>
      </c>
      <c r="Q151" s="90">
        <v>5.7</v>
      </c>
      <c r="R151" s="90">
        <v>5.7</v>
      </c>
      <c r="S151" s="87"/>
      <c r="T151" s="78">
        <f t="shared" si="9"/>
        <v>7</v>
      </c>
    </row>
    <row r="152" spans="1:20" ht="19.149999999999999" customHeight="1" x14ac:dyDescent="0.2">
      <c r="A152" s="89">
        <f t="shared" si="8"/>
        <v>8</v>
      </c>
      <c r="B152" s="92" t="s">
        <v>185</v>
      </c>
      <c r="C152" s="92" t="s">
        <v>185</v>
      </c>
      <c r="D152" s="92" t="s">
        <v>185</v>
      </c>
      <c r="E152" s="92" t="s">
        <v>185</v>
      </c>
      <c r="F152" s="92" t="s">
        <v>185</v>
      </c>
      <c r="G152" s="92" t="s">
        <v>185</v>
      </c>
      <c r="H152" s="92" t="s">
        <v>185</v>
      </c>
      <c r="I152" s="92" t="s">
        <v>185</v>
      </c>
      <c r="J152" s="92" t="s">
        <v>185</v>
      </c>
      <c r="K152" s="92" t="s">
        <v>185</v>
      </c>
      <c r="L152" s="92" t="s">
        <v>185</v>
      </c>
      <c r="M152" s="90">
        <v>3.6</v>
      </c>
      <c r="N152" s="90">
        <v>3.6</v>
      </c>
      <c r="O152" s="90">
        <v>3.6</v>
      </c>
      <c r="P152" s="90">
        <v>3.6</v>
      </c>
      <c r="Q152" s="90">
        <v>3.6</v>
      </c>
      <c r="R152" s="90">
        <v>3.6</v>
      </c>
      <c r="S152" s="87"/>
      <c r="T152" s="78">
        <f t="shared" si="9"/>
        <v>8</v>
      </c>
    </row>
    <row r="153" spans="1:20" ht="19.149999999999999" customHeight="1" x14ac:dyDescent="0.2">
      <c r="A153" s="89">
        <f t="shared" si="8"/>
        <v>9</v>
      </c>
      <c r="B153" s="92" t="s">
        <v>185</v>
      </c>
      <c r="C153" s="92" t="s">
        <v>185</v>
      </c>
      <c r="D153" s="92" t="s">
        <v>185</v>
      </c>
      <c r="E153" s="92" t="s">
        <v>185</v>
      </c>
      <c r="F153" s="92" t="s">
        <v>185</v>
      </c>
      <c r="G153" s="92" t="s">
        <v>185</v>
      </c>
      <c r="H153" s="92" t="s">
        <v>185</v>
      </c>
      <c r="I153" s="92" t="s">
        <v>185</v>
      </c>
      <c r="J153" s="92" t="s">
        <v>185</v>
      </c>
      <c r="K153" s="92" t="s">
        <v>185</v>
      </c>
      <c r="L153" s="92" t="s">
        <v>185</v>
      </c>
      <c r="M153" s="90">
        <v>3.9</v>
      </c>
      <c r="N153" s="90">
        <v>3.9</v>
      </c>
      <c r="O153" s="90">
        <v>3.9</v>
      </c>
      <c r="P153" s="90">
        <v>3.9</v>
      </c>
      <c r="Q153" s="90">
        <v>3.9</v>
      </c>
      <c r="R153" s="90">
        <v>3.9</v>
      </c>
      <c r="S153" s="87"/>
      <c r="T153" s="78">
        <f t="shared" si="9"/>
        <v>9</v>
      </c>
    </row>
    <row r="154" spans="1:20" ht="19.149999999999999" customHeight="1" x14ac:dyDescent="0.2">
      <c r="A154" s="89">
        <f t="shared" si="8"/>
        <v>10</v>
      </c>
      <c r="B154" s="92" t="s">
        <v>185</v>
      </c>
      <c r="C154" s="92" t="s">
        <v>185</v>
      </c>
      <c r="D154" s="92" t="s">
        <v>185</v>
      </c>
      <c r="E154" s="92" t="s">
        <v>185</v>
      </c>
      <c r="F154" s="92" t="s">
        <v>185</v>
      </c>
      <c r="G154" s="92" t="s">
        <v>185</v>
      </c>
      <c r="H154" s="92" t="s">
        <v>185</v>
      </c>
      <c r="I154" s="92" t="s">
        <v>185</v>
      </c>
      <c r="J154" s="92" t="s">
        <v>185</v>
      </c>
      <c r="K154" s="92" t="s">
        <v>185</v>
      </c>
      <c r="L154" s="92" t="s">
        <v>185</v>
      </c>
      <c r="M154" s="92" t="s">
        <v>185</v>
      </c>
      <c r="N154" s="92" t="s">
        <v>185</v>
      </c>
      <c r="O154" s="92" t="s">
        <v>185</v>
      </c>
      <c r="P154" s="92" t="s">
        <v>185</v>
      </c>
      <c r="Q154" s="92" t="s">
        <v>185</v>
      </c>
      <c r="R154" s="92" t="s">
        <v>185</v>
      </c>
      <c r="S154" s="87"/>
      <c r="T154" s="78">
        <f t="shared" si="9"/>
        <v>10</v>
      </c>
    </row>
    <row r="155" spans="1:20" ht="19.149999999999999" customHeight="1" x14ac:dyDescent="0.2">
      <c r="A155" s="89">
        <f t="shared" si="8"/>
        <v>11</v>
      </c>
      <c r="B155" s="92" t="s">
        <v>185</v>
      </c>
      <c r="C155" s="92" t="s">
        <v>185</v>
      </c>
      <c r="D155" s="92" t="s">
        <v>185</v>
      </c>
      <c r="E155" s="92" t="s">
        <v>185</v>
      </c>
      <c r="F155" s="92" t="s">
        <v>185</v>
      </c>
      <c r="G155" s="92" t="s">
        <v>185</v>
      </c>
      <c r="H155" s="92" t="s">
        <v>185</v>
      </c>
      <c r="I155" s="92" t="s">
        <v>185</v>
      </c>
      <c r="J155" s="92" t="s">
        <v>185</v>
      </c>
      <c r="K155" s="92" t="s">
        <v>185</v>
      </c>
      <c r="L155" s="92" t="s">
        <v>185</v>
      </c>
      <c r="M155" s="92" t="s">
        <v>185</v>
      </c>
      <c r="N155" s="92" t="s">
        <v>185</v>
      </c>
      <c r="O155" s="92" t="s">
        <v>185</v>
      </c>
      <c r="P155" s="92" t="s">
        <v>185</v>
      </c>
      <c r="Q155" s="92" t="s">
        <v>185</v>
      </c>
      <c r="R155" s="92" t="s">
        <v>185</v>
      </c>
      <c r="S155" s="87"/>
      <c r="T155" s="78">
        <f t="shared" si="9"/>
        <v>11</v>
      </c>
    </row>
    <row r="156" spans="1:20" ht="19.149999999999999" customHeight="1" x14ac:dyDescent="0.2">
      <c r="A156" s="89">
        <f t="shared" si="8"/>
        <v>12</v>
      </c>
      <c r="B156" s="92" t="s">
        <v>187</v>
      </c>
      <c r="C156" s="92">
        <v>7.36</v>
      </c>
      <c r="D156" s="92">
        <v>14.65</v>
      </c>
      <c r="E156" s="92" t="s">
        <v>187</v>
      </c>
      <c r="F156" s="92">
        <v>7.36</v>
      </c>
      <c r="G156" s="92">
        <v>14.65</v>
      </c>
      <c r="H156" s="92">
        <v>7.36</v>
      </c>
      <c r="I156" s="92" t="s">
        <v>187</v>
      </c>
      <c r="J156" s="92">
        <v>14.65</v>
      </c>
      <c r="K156" s="92">
        <v>7.36</v>
      </c>
      <c r="L156" s="92" t="s">
        <v>187</v>
      </c>
      <c r="M156" s="91">
        <v>6.4</v>
      </c>
      <c r="N156" s="91">
        <v>6.4</v>
      </c>
      <c r="O156" s="91">
        <v>6.4</v>
      </c>
      <c r="P156" s="91">
        <v>6.4</v>
      </c>
      <c r="Q156" s="91">
        <v>6.4</v>
      </c>
      <c r="R156" s="91">
        <v>6.4</v>
      </c>
      <c r="S156" s="87"/>
      <c r="T156" s="78">
        <f t="shared" si="9"/>
        <v>12</v>
      </c>
    </row>
    <row r="157" spans="1:20" ht="19.149999999999999" customHeight="1" x14ac:dyDescent="0.2">
      <c r="A157" s="89">
        <f t="shared" si="8"/>
        <v>13</v>
      </c>
      <c r="B157" s="92" t="s">
        <v>185</v>
      </c>
      <c r="C157" s="92" t="s">
        <v>185</v>
      </c>
      <c r="D157" s="92" t="s">
        <v>185</v>
      </c>
      <c r="E157" s="92" t="s">
        <v>185</v>
      </c>
      <c r="F157" s="92" t="s">
        <v>185</v>
      </c>
      <c r="G157" s="92" t="s">
        <v>185</v>
      </c>
      <c r="H157" s="92" t="s">
        <v>185</v>
      </c>
      <c r="I157" s="92" t="s">
        <v>185</v>
      </c>
      <c r="J157" s="92" t="s">
        <v>185</v>
      </c>
      <c r="K157" s="92" t="s">
        <v>185</v>
      </c>
      <c r="L157" s="92" t="s">
        <v>185</v>
      </c>
      <c r="M157" s="90">
        <v>4.4000000000000004</v>
      </c>
      <c r="N157" s="90">
        <v>4.4000000000000004</v>
      </c>
      <c r="O157" s="90">
        <v>4.4000000000000004</v>
      </c>
      <c r="P157" s="90">
        <v>4.4000000000000004</v>
      </c>
      <c r="Q157" s="90">
        <v>4.4000000000000004</v>
      </c>
      <c r="R157" s="90">
        <v>4.4000000000000004</v>
      </c>
      <c r="S157" s="87"/>
      <c r="T157" s="78">
        <f t="shared" si="9"/>
        <v>13</v>
      </c>
    </row>
    <row r="158" spans="1:20" ht="19.149999999999999" customHeight="1" x14ac:dyDescent="0.2">
      <c r="A158" s="89">
        <f t="shared" si="8"/>
        <v>14</v>
      </c>
      <c r="B158" s="92" t="s">
        <v>185</v>
      </c>
      <c r="C158" s="92" t="s">
        <v>185</v>
      </c>
      <c r="D158" s="92" t="s">
        <v>185</v>
      </c>
      <c r="E158" s="92" t="s">
        <v>185</v>
      </c>
      <c r="F158" s="92" t="s">
        <v>185</v>
      </c>
      <c r="G158" s="92" t="s">
        <v>185</v>
      </c>
      <c r="H158" s="92" t="s">
        <v>185</v>
      </c>
      <c r="I158" s="92" t="s">
        <v>185</v>
      </c>
      <c r="J158" s="92" t="s">
        <v>185</v>
      </c>
      <c r="K158" s="92" t="s">
        <v>185</v>
      </c>
      <c r="L158" s="92" t="s">
        <v>185</v>
      </c>
      <c r="M158" s="90">
        <v>7.4</v>
      </c>
      <c r="N158" s="90">
        <v>7.4</v>
      </c>
      <c r="O158" s="90">
        <v>7.4</v>
      </c>
      <c r="P158" s="90">
        <v>7.4</v>
      </c>
      <c r="Q158" s="90">
        <v>7.4</v>
      </c>
      <c r="R158" s="90">
        <v>7.4</v>
      </c>
      <c r="S158" s="87"/>
      <c r="T158" s="78">
        <f t="shared" si="9"/>
        <v>14</v>
      </c>
    </row>
    <row r="159" spans="1:20" ht="19.149999999999999" customHeight="1" x14ac:dyDescent="0.2">
      <c r="A159" s="89">
        <f t="shared" si="8"/>
        <v>15</v>
      </c>
      <c r="B159" s="92">
        <v>4.2</v>
      </c>
      <c r="C159" s="92">
        <v>19.28</v>
      </c>
      <c r="D159" s="92" t="s">
        <v>185</v>
      </c>
      <c r="E159" s="92" t="s">
        <v>185</v>
      </c>
      <c r="F159" s="92" t="s">
        <v>185</v>
      </c>
      <c r="G159" s="92" t="s">
        <v>185</v>
      </c>
      <c r="H159" s="92" t="s">
        <v>185</v>
      </c>
      <c r="I159" s="92" t="s">
        <v>185</v>
      </c>
      <c r="J159" s="92" t="s">
        <v>185</v>
      </c>
      <c r="K159" s="92">
        <v>19.28</v>
      </c>
      <c r="L159" s="92">
        <v>4.2</v>
      </c>
      <c r="M159" s="90">
        <v>1</v>
      </c>
      <c r="N159" s="90">
        <v>1</v>
      </c>
      <c r="O159" s="90">
        <v>1</v>
      </c>
      <c r="P159" s="90">
        <v>1</v>
      </c>
      <c r="Q159" s="90">
        <v>1</v>
      </c>
      <c r="R159" s="90">
        <v>1</v>
      </c>
      <c r="S159" s="87"/>
      <c r="T159" s="78">
        <f t="shared" si="9"/>
        <v>15</v>
      </c>
    </row>
    <row r="160" spans="1:20" ht="19.149999999999999" customHeight="1" x14ac:dyDescent="0.2">
      <c r="A160" s="89">
        <f t="shared" si="8"/>
        <v>16</v>
      </c>
      <c r="B160" s="92" t="s">
        <v>185</v>
      </c>
      <c r="C160" s="92" t="s">
        <v>185</v>
      </c>
      <c r="D160" s="92" t="s">
        <v>185</v>
      </c>
      <c r="E160" s="92" t="s">
        <v>185</v>
      </c>
      <c r="F160" s="92" t="s">
        <v>185</v>
      </c>
      <c r="G160" s="92" t="s">
        <v>185</v>
      </c>
      <c r="H160" s="92" t="s">
        <v>185</v>
      </c>
      <c r="I160" s="92" t="s">
        <v>185</v>
      </c>
      <c r="J160" s="92" t="s">
        <v>185</v>
      </c>
      <c r="K160" s="92" t="s">
        <v>185</v>
      </c>
      <c r="L160" s="92" t="s">
        <v>185</v>
      </c>
      <c r="M160" s="92" t="s">
        <v>185</v>
      </c>
      <c r="N160" s="92" t="s">
        <v>185</v>
      </c>
      <c r="O160" s="92" t="s">
        <v>185</v>
      </c>
      <c r="P160" s="92" t="s">
        <v>185</v>
      </c>
      <c r="Q160" s="92" t="s">
        <v>185</v>
      </c>
      <c r="R160" s="92" t="s">
        <v>185</v>
      </c>
      <c r="S160" s="87"/>
      <c r="T160" s="78">
        <f t="shared" si="9"/>
        <v>16</v>
      </c>
    </row>
    <row r="161" spans="1:20" ht="19.149999999999999" customHeight="1" x14ac:dyDescent="0.2">
      <c r="A161" s="89">
        <f t="shared" si="8"/>
        <v>17</v>
      </c>
      <c r="B161" s="92" t="s">
        <v>187</v>
      </c>
      <c r="C161" s="92">
        <v>14.65</v>
      </c>
      <c r="D161" s="92">
        <v>14.65</v>
      </c>
      <c r="E161" s="92" t="s">
        <v>187</v>
      </c>
      <c r="F161" s="92">
        <v>7.36</v>
      </c>
      <c r="G161" s="92">
        <v>14.65</v>
      </c>
      <c r="H161" s="92">
        <v>7.36</v>
      </c>
      <c r="I161" s="92" t="s">
        <v>187</v>
      </c>
      <c r="J161" s="92">
        <v>14.65</v>
      </c>
      <c r="K161" s="92">
        <v>14.65</v>
      </c>
      <c r="L161" s="92" t="s">
        <v>187</v>
      </c>
      <c r="M161" s="91">
        <v>1.7</v>
      </c>
      <c r="N161" s="91">
        <v>1.7</v>
      </c>
      <c r="O161" s="91">
        <v>1.7</v>
      </c>
      <c r="P161" s="91">
        <v>1.7</v>
      </c>
      <c r="Q161" s="91">
        <v>1.7</v>
      </c>
      <c r="R161" s="91">
        <v>1.7</v>
      </c>
      <c r="S161" s="87"/>
      <c r="T161" s="78">
        <f t="shared" si="9"/>
        <v>17</v>
      </c>
    </row>
    <row r="162" spans="1:20" ht="19.149999999999999" customHeight="1" x14ac:dyDescent="0.2">
      <c r="A162" s="89">
        <f t="shared" si="8"/>
        <v>18</v>
      </c>
      <c r="B162" s="92" t="s">
        <v>185</v>
      </c>
      <c r="C162" s="92" t="s">
        <v>185</v>
      </c>
      <c r="D162" s="92" t="s">
        <v>185</v>
      </c>
      <c r="E162" s="92" t="s">
        <v>185</v>
      </c>
      <c r="F162" s="92" t="s">
        <v>185</v>
      </c>
      <c r="G162" s="92" t="s">
        <v>185</v>
      </c>
      <c r="H162" s="92" t="s">
        <v>185</v>
      </c>
      <c r="I162" s="92" t="s">
        <v>185</v>
      </c>
      <c r="J162" s="92" t="s">
        <v>185</v>
      </c>
      <c r="K162" s="92" t="s">
        <v>185</v>
      </c>
      <c r="L162" s="92" t="s">
        <v>185</v>
      </c>
      <c r="M162" s="90">
        <v>1.4</v>
      </c>
      <c r="N162" s="90">
        <v>1.4</v>
      </c>
      <c r="O162" s="90">
        <v>1.4</v>
      </c>
      <c r="P162" s="90">
        <v>1.4</v>
      </c>
      <c r="Q162" s="90">
        <v>1.4</v>
      </c>
      <c r="R162" s="90">
        <v>1.4</v>
      </c>
      <c r="S162" s="87"/>
      <c r="T162" s="78">
        <f t="shared" si="9"/>
        <v>18</v>
      </c>
    </row>
    <row r="163" spans="1:20" ht="19.149999999999999" customHeight="1" x14ac:dyDescent="0.2">
      <c r="A163" s="89">
        <f t="shared" si="8"/>
        <v>19</v>
      </c>
      <c r="B163" s="92" t="s">
        <v>185</v>
      </c>
      <c r="C163" s="92" t="s">
        <v>185</v>
      </c>
      <c r="D163" s="92" t="s">
        <v>185</v>
      </c>
      <c r="E163" s="92" t="s">
        <v>185</v>
      </c>
      <c r="F163" s="92" t="s">
        <v>185</v>
      </c>
      <c r="G163" s="92" t="s">
        <v>185</v>
      </c>
      <c r="H163" s="92" t="s">
        <v>185</v>
      </c>
      <c r="I163" s="92" t="s">
        <v>185</v>
      </c>
      <c r="J163" s="92" t="s">
        <v>185</v>
      </c>
      <c r="K163" s="92" t="s">
        <v>185</v>
      </c>
      <c r="L163" s="92" t="s">
        <v>185</v>
      </c>
      <c r="M163" s="90">
        <v>2.4</v>
      </c>
      <c r="N163" s="90">
        <v>2.4</v>
      </c>
      <c r="O163" s="90">
        <v>2.4</v>
      </c>
      <c r="P163" s="90">
        <v>2.4</v>
      </c>
      <c r="Q163" s="90">
        <v>2.4</v>
      </c>
      <c r="R163" s="90">
        <v>2.4</v>
      </c>
      <c r="S163" s="87"/>
      <c r="T163" s="78">
        <f t="shared" si="9"/>
        <v>19</v>
      </c>
    </row>
    <row r="164" spans="1:20" ht="19.149999999999999" customHeight="1" x14ac:dyDescent="0.2">
      <c r="A164" s="89">
        <f t="shared" si="8"/>
        <v>20</v>
      </c>
      <c r="B164" s="92" t="s">
        <v>185</v>
      </c>
      <c r="C164" s="92" t="s">
        <v>185</v>
      </c>
      <c r="D164" s="92" t="s">
        <v>185</v>
      </c>
      <c r="E164" s="92" t="s">
        <v>185</v>
      </c>
      <c r="F164" s="92" t="s">
        <v>185</v>
      </c>
      <c r="G164" s="92" t="s">
        <v>185</v>
      </c>
      <c r="H164" s="92" t="s">
        <v>185</v>
      </c>
      <c r="I164" s="92" t="s">
        <v>185</v>
      </c>
      <c r="J164" s="92" t="s">
        <v>185</v>
      </c>
      <c r="K164" s="92" t="s">
        <v>185</v>
      </c>
      <c r="L164" s="92" t="s">
        <v>185</v>
      </c>
      <c r="M164" s="90" t="s">
        <v>185</v>
      </c>
      <c r="N164" s="90" t="s">
        <v>185</v>
      </c>
      <c r="O164" s="90" t="s">
        <v>185</v>
      </c>
      <c r="P164" s="90" t="s">
        <v>185</v>
      </c>
      <c r="Q164" s="90" t="s">
        <v>185</v>
      </c>
      <c r="R164" s="90" t="s">
        <v>185</v>
      </c>
      <c r="S164" s="87"/>
      <c r="T164" s="78">
        <f t="shared" si="9"/>
        <v>20</v>
      </c>
    </row>
    <row r="165" spans="1:20" ht="19.149999999999999" customHeight="1" x14ac:dyDescent="0.2">
      <c r="A165" s="89">
        <f t="shared" si="8"/>
        <v>21</v>
      </c>
      <c r="B165" s="92" t="s">
        <v>185</v>
      </c>
      <c r="C165" s="92" t="s">
        <v>185</v>
      </c>
      <c r="D165" s="92" t="s">
        <v>185</v>
      </c>
      <c r="E165" s="92" t="s">
        <v>185</v>
      </c>
      <c r="F165" s="92" t="s">
        <v>185</v>
      </c>
      <c r="G165" s="92" t="s">
        <v>185</v>
      </c>
      <c r="H165" s="92" t="s">
        <v>185</v>
      </c>
      <c r="I165" s="92" t="s">
        <v>185</v>
      </c>
      <c r="J165" s="92" t="s">
        <v>185</v>
      </c>
      <c r="K165" s="92" t="s">
        <v>185</v>
      </c>
      <c r="L165" s="92" t="s">
        <v>185</v>
      </c>
      <c r="M165" s="91">
        <v>0.9</v>
      </c>
      <c r="N165" s="91">
        <v>0.9</v>
      </c>
      <c r="O165" s="91">
        <v>0.9</v>
      </c>
      <c r="P165" s="91">
        <v>0.9</v>
      </c>
      <c r="Q165" s="91">
        <v>0.9</v>
      </c>
      <c r="R165" s="91">
        <v>0.9</v>
      </c>
      <c r="S165" s="87"/>
      <c r="T165" s="78">
        <f t="shared" si="9"/>
        <v>21</v>
      </c>
    </row>
    <row r="166" spans="1:20" ht="19.149999999999999" customHeight="1" x14ac:dyDescent="0.2">
      <c r="A166" s="89">
        <f t="shared" si="8"/>
        <v>22</v>
      </c>
      <c r="B166" s="92" t="s">
        <v>185</v>
      </c>
      <c r="C166" s="92" t="s">
        <v>185</v>
      </c>
      <c r="D166" s="92" t="s">
        <v>185</v>
      </c>
      <c r="E166" s="92" t="s">
        <v>185</v>
      </c>
      <c r="F166" s="92" t="s">
        <v>185</v>
      </c>
      <c r="G166" s="92" t="s">
        <v>185</v>
      </c>
      <c r="H166" s="92" t="s">
        <v>185</v>
      </c>
      <c r="I166" s="92" t="s">
        <v>185</v>
      </c>
      <c r="J166" s="92" t="s">
        <v>185</v>
      </c>
      <c r="K166" s="92" t="s">
        <v>185</v>
      </c>
      <c r="L166" s="92" t="s">
        <v>185</v>
      </c>
      <c r="M166" s="91">
        <v>1.8</v>
      </c>
      <c r="N166" s="91">
        <v>1.8</v>
      </c>
      <c r="O166" s="91">
        <v>1.8</v>
      </c>
      <c r="P166" s="91">
        <v>1.8</v>
      </c>
      <c r="Q166" s="91">
        <v>1.8</v>
      </c>
      <c r="R166" s="91">
        <v>1.8</v>
      </c>
      <c r="S166" s="87"/>
      <c r="T166" s="78">
        <f t="shared" si="9"/>
        <v>22</v>
      </c>
    </row>
    <row r="167" spans="1:20" ht="19.149999999999999" customHeight="1" x14ac:dyDescent="0.2">
      <c r="A167" s="89">
        <f t="shared" si="8"/>
        <v>23</v>
      </c>
      <c r="B167" s="92" t="s">
        <v>185</v>
      </c>
      <c r="C167" s="92" t="s">
        <v>185</v>
      </c>
      <c r="D167" s="92" t="s">
        <v>185</v>
      </c>
      <c r="E167" s="92" t="s">
        <v>185</v>
      </c>
      <c r="F167" s="92" t="s">
        <v>185</v>
      </c>
      <c r="G167" s="92" t="s">
        <v>185</v>
      </c>
      <c r="H167" s="92" t="s">
        <v>185</v>
      </c>
      <c r="I167" s="92" t="s">
        <v>185</v>
      </c>
      <c r="J167" s="92" t="s">
        <v>185</v>
      </c>
      <c r="K167" s="92" t="s">
        <v>185</v>
      </c>
      <c r="L167" s="92" t="s">
        <v>185</v>
      </c>
      <c r="M167" s="92" t="s">
        <v>185</v>
      </c>
      <c r="N167" s="92" t="s">
        <v>185</v>
      </c>
      <c r="O167" s="92" t="s">
        <v>185</v>
      </c>
      <c r="P167" s="92" t="s">
        <v>185</v>
      </c>
      <c r="Q167" s="92" t="s">
        <v>185</v>
      </c>
      <c r="R167" s="92" t="s">
        <v>185</v>
      </c>
      <c r="S167" s="87"/>
      <c r="T167" s="78">
        <f t="shared" si="9"/>
        <v>23</v>
      </c>
    </row>
    <row r="168" spans="1:20" ht="19.149999999999999" customHeight="1" x14ac:dyDescent="0.2">
      <c r="A168" s="89">
        <f t="shared" si="8"/>
        <v>24</v>
      </c>
      <c r="B168" s="92" t="s">
        <v>185</v>
      </c>
      <c r="C168" s="92" t="s">
        <v>185</v>
      </c>
      <c r="D168" s="92" t="s">
        <v>185</v>
      </c>
      <c r="E168" s="92" t="s">
        <v>185</v>
      </c>
      <c r="F168" s="92" t="s">
        <v>185</v>
      </c>
      <c r="G168" s="92" t="s">
        <v>185</v>
      </c>
      <c r="H168" s="92" t="s">
        <v>185</v>
      </c>
      <c r="I168" s="92" t="s">
        <v>185</v>
      </c>
      <c r="J168" s="92" t="s">
        <v>185</v>
      </c>
      <c r="K168" s="92" t="s">
        <v>185</v>
      </c>
      <c r="L168" s="92" t="s">
        <v>185</v>
      </c>
      <c r="M168" s="92" t="s">
        <v>185</v>
      </c>
      <c r="N168" s="92" t="s">
        <v>185</v>
      </c>
      <c r="O168" s="92" t="s">
        <v>185</v>
      </c>
      <c r="P168" s="92" t="s">
        <v>185</v>
      </c>
      <c r="Q168" s="92" t="s">
        <v>185</v>
      </c>
      <c r="R168" s="92" t="s">
        <v>185</v>
      </c>
      <c r="S168" s="87"/>
      <c r="T168" s="78">
        <f t="shared" si="9"/>
        <v>24</v>
      </c>
    </row>
    <row r="169" spans="1:20" ht="19.149999999999999" customHeight="1" x14ac:dyDescent="0.2">
      <c r="A169" s="89">
        <f t="shared" si="8"/>
        <v>25</v>
      </c>
      <c r="B169" s="92" t="s">
        <v>185</v>
      </c>
      <c r="C169" s="92" t="s">
        <v>185</v>
      </c>
      <c r="D169" s="92" t="s">
        <v>185</v>
      </c>
      <c r="E169" s="92" t="s">
        <v>185</v>
      </c>
      <c r="F169" s="92" t="s">
        <v>185</v>
      </c>
      <c r="G169" s="92" t="s">
        <v>185</v>
      </c>
      <c r="H169" s="92" t="s">
        <v>185</v>
      </c>
      <c r="I169" s="92" t="s">
        <v>185</v>
      </c>
      <c r="J169" s="92" t="s">
        <v>185</v>
      </c>
      <c r="K169" s="92" t="s">
        <v>185</v>
      </c>
      <c r="L169" s="92" t="s">
        <v>185</v>
      </c>
      <c r="M169" s="91">
        <v>1.3</v>
      </c>
      <c r="N169" s="91">
        <v>1.3</v>
      </c>
      <c r="O169" s="91">
        <v>1.3</v>
      </c>
      <c r="P169" s="91">
        <v>1.3</v>
      </c>
      <c r="Q169" s="91">
        <v>1.3</v>
      </c>
      <c r="R169" s="91">
        <v>1.3</v>
      </c>
      <c r="S169" s="87"/>
      <c r="T169" s="78">
        <f t="shared" si="9"/>
        <v>25</v>
      </c>
    </row>
    <row r="170" spans="1:20" ht="19.149999999999999" customHeight="1" x14ac:dyDescent="0.2">
      <c r="A170" s="89">
        <f t="shared" si="8"/>
        <v>26</v>
      </c>
      <c r="B170" s="92" t="s">
        <v>185</v>
      </c>
      <c r="C170" s="92" t="s">
        <v>185</v>
      </c>
      <c r="D170" s="92" t="s">
        <v>185</v>
      </c>
      <c r="E170" s="92" t="s">
        <v>185</v>
      </c>
      <c r="F170" s="92" t="s">
        <v>185</v>
      </c>
      <c r="G170" s="92" t="s">
        <v>185</v>
      </c>
      <c r="H170" s="92" t="s">
        <v>185</v>
      </c>
      <c r="I170" s="92" t="s">
        <v>185</v>
      </c>
      <c r="J170" s="92" t="s">
        <v>185</v>
      </c>
      <c r="K170" s="92" t="s">
        <v>185</v>
      </c>
      <c r="L170" s="92" t="s">
        <v>185</v>
      </c>
      <c r="M170" s="91">
        <v>0.7</v>
      </c>
      <c r="N170" s="91">
        <v>0.7</v>
      </c>
      <c r="O170" s="91">
        <v>0.7</v>
      </c>
      <c r="P170" s="91">
        <v>0.7</v>
      </c>
      <c r="Q170" s="91">
        <v>0.7</v>
      </c>
      <c r="R170" s="91">
        <v>0.7</v>
      </c>
      <c r="S170" s="87"/>
      <c r="T170" s="78">
        <f t="shared" si="9"/>
        <v>26</v>
      </c>
    </row>
    <row r="171" spans="1:20" ht="19.149999999999999" customHeight="1" x14ac:dyDescent="0.2">
      <c r="A171" s="89">
        <f t="shared" si="8"/>
        <v>27</v>
      </c>
      <c r="B171" s="92" t="s">
        <v>185</v>
      </c>
      <c r="C171" s="92" t="s">
        <v>185</v>
      </c>
      <c r="D171" s="92" t="s">
        <v>185</v>
      </c>
      <c r="E171" s="92" t="s">
        <v>185</v>
      </c>
      <c r="F171" s="92" t="s">
        <v>185</v>
      </c>
      <c r="G171" s="92" t="s">
        <v>185</v>
      </c>
      <c r="H171" s="92" t="s">
        <v>185</v>
      </c>
      <c r="I171" s="92" t="s">
        <v>185</v>
      </c>
      <c r="J171" s="92" t="s">
        <v>185</v>
      </c>
      <c r="K171" s="92" t="s">
        <v>185</v>
      </c>
      <c r="L171" s="92" t="s">
        <v>185</v>
      </c>
      <c r="M171" s="91">
        <v>1</v>
      </c>
      <c r="N171" s="91">
        <v>1</v>
      </c>
      <c r="O171" s="91">
        <v>1</v>
      </c>
      <c r="P171" s="91">
        <v>1</v>
      </c>
      <c r="Q171" s="91">
        <v>1</v>
      </c>
      <c r="R171" s="91">
        <v>1</v>
      </c>
      <c r="S171" s="87"/>
      <c r="T171" s="78">
        <f t="shared" si="9"/>
        <v>27</v>
      </c>
    </row>
    <row r="172" spans="1:20" ht="19.149999999999999" customHeight="1" x14ac:dyDescent="0.2">
      <c r="A172" s="89">
        <f t="shared" si="8"/>
        <v>28</v>
      </c>
      <c r="B172" s="92" t="s">
        <v>185</v>
      </c>
      <c r="C172" s="92" t="s">
        <v>185</v>
      </c>
      <c r="D172" s="92" t="s">
        <v>185</v>
      </c>
      <c r="E172" s="92" t="s">
        <v>185</v>
      </c>
      <c r="F172" s="92" t="s">
        <v>185</v>
      </c>
      <c r="G172" s="92" t="s">
        <v>185</v>
      </c>
      <c r="H172" s="92" t="s">
        <v>185</v>
      </c>
      <c r="I172" s="92" t="s">
        <v>185</v>
      </c>
      <c r="J172" s="92" t="s">
        <v>185</v>
      </c>
      <c r="K172" s="92" t="s">
        <v>185</v>
      </c>
      <c r="L172" s="92" t="s">
        <v>185</v>
      </c>
      <c r="M172" s="91">
        <v>1.2</v>
      </c>
      <c r="N172" s="91">
        <v>1.2</v>
      </c>
      <c r="O172" s="91">
        <v>1.2</v>
      </c>
      <c r="P172" s="91">
        <v>1.2</v>
      </c>
      <c r="Q172" s="91">
        <v>1.2</v>
      </c>
      <c r="R172" s="91">
        <v>1.2</v>
      </c>
      <c r="S172" s="87"/>
      <c r="T172" s="78">
        <f t="shared" si="9"/>
        <v>28</v>
      </c>
    </row>
    <row r="173" spans="1:20" ht="19.149999999999999" customHeight="1" x14ac:dyDescent="0.2">
      <c r="A173" s="89">
        <f t="shared" si="8"/>
        <v>29</v>
      </c>
      <c r="B173" s="92" t="s">
        <v>185</v>
      </c>
      <c r="C173" s="92" t="s">
        <v>185</v>
      </c>
      <c r="D173" s="92" t="s">
        <v>185</v>
      </c>
      <c r="E173" s="92" t="s">
        <v>185</v>
      </c>
      <c r="F173" s="92" t="s">
        <v>185</v>
      </c>
      <c r="G173" s="92" t="s">
        <v>185</v>
      </c>
      <c r="H173" s="92" t="s">
        <v>185</v>
      </c>
      <c r="I173" s="92" t="s">
        <v>185</v>
      </c>
      <c r="J173" s="92" t="s">
        <v>185</v>
      </c>
      <c r="K173" s="92" t="s">
        <v>185</v>
      </c>
      <c r="L173" s="92" t="s">
        <v>185</v>
      </c>
      <c r="M173" s="91"/>
      <c r="N173" s="91"/>
      <c r="O173" s="91"/>
      <c r="P173" s="91"/>
      <c r="Q173" s="91"/>
      <c r="R173" s="91"/>
      <c r="S173" s="87"/>
      <c r="T173" s="78">
        <f t="shared" si="9"/>
        <v>29</v>
      </c>
    </row>
    <row r="174" spans="1:20" ht="19.149999999999999" customHeight="1" x14ac:dyDescent="0.2">
      <c r="A174" s="89">
        <f t="shared" si="8"/>
        <v>30</v>
      </c>
      <c r="B174" s="92" t="s">
        <v>185</v>
      </c>
      <c r="C174" s="92" t="s">
        <v>185</v>
      </c>
      <c r="D174" s="92" t="s">
        <v>185</v>
      </c>
      <c r="E174" s="92" t="s">
        <v>185</v>
      </c>
      <c r="F174" s="92" t="s">
        <v>185</v>
      </c>
      <c r="G174" s="92" t="s">
        <v>185</v>
      </c>
      <c r="H174" s="92" t="s">
        <v>185</v>
      </c>
      <c r="I174" s="92" t="s">
        <v>185</v>
      </c>
      <c r="J174" s="92" t="s">
        <v>185</v>
      </c>
      <c r="K174" s="92" t="s">
        <v>185</v>
      </c>
      <c r="L174" s="92" t="s">
        <v>185</v>
      </c>
      <c r="M174" s="91"/>
      <c r="N174" s="91"/>
      <c r="O174" s="91"/>
      <c r="P174" s="91"/>
      <c r="Q174" s="91"/>
      <c r="R174" s="91"/>
      <c r="S174" s="87"/>
      <c r="T174" s="78">
        <f t="shared" si="9"/>
        <v>30</v>
      </c>
    </row>
    <row r="175" spans="1:20" ht="19.149999999999999" customHeight="1" x14ac:dyDescent="0.2">
      <c r="A175" s="89">
        <f t="shared" si="8"/>
        <v>31</v>
      </c>
      <c r="B175" s="92" t="s">
        <v>187</v>
      </c>
      <c r="C175" s="92">
        <v>14.65</v>
      </c>
      <c r="D175" s="92">
        <v>14.65</v>
      </c>
      <c r="E175" s="92" t="s">
        <v>187</v>
      </c>
      <c r="F175" s="92">
        <v>7.36</v>
      </c>
      <c r="G175" s="92">
        <v>14.65</v>
      </c>
      <c r="H175" s="92">
        <v>7.36</v>
      </c>
      <c r="I175" s="92" t="s">
        <v>187</v>
      </c>
      <c r="J175" s="92">
        <v>14.65</v>
      </c>
      <c r="K175" s="92">
        <v>14.65</v>
      </c>
      <c r="L175" s="92" t="s">
        <v>187</v>
      </c>
      <c r="M175" s="91">
        <v>1.4</v>
      </c>
      <c r="N175" s="91">
        <v>1.4</v>
      </c>
      <c r="O175" s="91">
        <v>1.4</v>
      </c>
      <c r="P175" s="91">
        <v>1.4</v>
      </c>
      <c r="Q175" s="91">
        <v>1.4</v>
      </c>
      <c r="R175" s="91">
        <v>1.4</v>
      </c>
      <c r="T175" s="78">
        <f t="shared" si="9"/>
        <v>31</v>
      </c>
    </row>
    <row r="176" spans="1:20" ht="19.149999999999999" customHeight="1" x14ac:dyDescent="0.2"/>
    <row r="177" spans="1:20" ht="19.149999999999999" customHeight="1" x14ac:dyDescent="0.25">
      <c r="A177" s="94" t="s">
        <v>56</v>
      </c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6"/>
      <c r="N177" s="76"/>
      <c r="O177" s="76"/>
      <c r="P177" s="76"/>
      <c r="Q177" s="76"/>
      <c r="R177" s="76"/>
    </row>
    <row r="178" spans="1:20" ht="19.149999999999999" customHeight="1" x14ac:dyDescent="0.2"/>
    <row r="179" spans="1:20" ht="19.149999999999999" customHeight="1" x14ac:dyDescent="0.25">
      <c r="A179" s="80" t="s">
        <v>27</v>
      </c>
      <c r="B179" s="81" t="s">
        <v>58</v>
      </c>
      <c r="C179" s="82"/>
      <c r="D179" s="82"/>
      <c r="E179" s="82"/>
      <c r="F179" s="82"/>
      <c r="G179" s="82"/>
      <c r="H179" s="82"/>
      <c r="I179" s="82"/>
      <c r="J179" s="82"/>
      <c r="K179" s="82"/>
      <c r="L179" s="83"/>
      <c r="M179" s="84" t="s">
        <v>59</v>
      </c>
      <c r="N179" s="85"/>
      <c r="O179" s="85"/>
      <c r="P179" s="85"/>
      <c r="Q179" s="85"/>
      <c r="R179" s="86"/>
      <c r="S179" s="87"/>
    </row>
    <row r="180" spans="1:20" ht="19.149999999999999" customHeight="1" x14ac:dyDescent="0.2">
      <c r="A180" s="88">
        <f>A4</f>
        <v>2019</v>
      </c>
      <c r="B180" s="89" t="s">
        <v>60</v>
      </c>
      <c r="C180" s="89" t="s">
        <v>61</v>
      </c>
      <c r="D180" s="89" t="s">
        <v>62</v>
      </c>
      <c r="E180" s="89" t="s">
        <v>63</v>
      </c>
      <c r="F180" s="89" t="s">
        <v>64</v>
      </c>
      <c r="G180" s="89" t="s">
        <v>65</v>
      </c>
      <c r="H180" s="89" t="s">
        <v>66</v>
      </c>
      <c r="I180" s="89" t="s">
        <v>67</v>
      </c>
      <c r="J180" s="89" t="s">
        <v>68</v>
      </c>
      <c r="K180" s="89" t="s">
        <v>69</v>
      </c>
      <c r="L180" s="89" t="s">
        <v>70</v>
      </c>
      <c r="M180" s="90" t="s">
        <v>60</v>
      </c>
      <c r="N180" s="91" t="s">
        <v>61</v>
      </c>
      <c r="O180" s="91" t="s">
        <v>62</v>
      </c>
      <c r="P180" s="91" t="s">
        <v>63</v>
      </c>
      <c r="Q180" s="91" t="s">
        <v>64</v>
      </c>
      <c r="R180" s="91" t="s">
        <v>65</v>
      </c>
      <c r="S180" s="87"/>
    </row>
    <row r="181" spans="1:20" ht="19.149999999999999" customHeight="1" x14ac:dyDescent="0.2">
      <c r="A181" s="89">
        <v>1</v>
      </c>
      <c r="B181" s="92" t="s">
        <v>187</v>
      </c>
      <c r="C181" s="92">
        <v>14.65</v>
      </c>
      <c r="D181" s="92">
        <v>14.65</v>
      </c>
      <c r="E181" s="92" t="s">
        <v>187</v>
      </c>
      <c r="F181" s="92">
        <v>7.36</v>
      </c>
      <c r="G181" s="92">
        <v>14.65</v>
      </c>
      <c r="H181" s="92">
        <v>7.36</v>
      </c>
      <c r="I181" s="92" t="s">
        <v>187</v>
      </c>
      <c r="J181" s="92">
        <v>14.65</v>
      </c>
      <c r="K181" s="92">
        <v>14.65</v>
      </c>
      <c r="L181" s="92" t="s">
        <v>187</v>
      </c>
      <c r="M181" s="91">
        <v>2.5</v>
      </c>
      <c r="N181" s="91">
        <v>2.5</v>
      </c>
      <c r="O181" s="91">
        <v>2.5</v>
      </c>
      <c r="P181" s="91">
        <v>2.5</v>
      </c>
      <c r="Q181" s="91">
        <v>2.5</v>
      </c>
      <c r="R181" s="91">
        <v>2.5</v>
      </c>
      <c r="S181" s="87"/>
      <c r="T181" s="78">
        <v>1</v>
      </c>
    </row>
    <row r="182" spans="1:20" ht="19.149999999999999" customHeight="1" x14ac:dyDescent="0.2">
      <c r="A182" s="89">
        <f t="shared" ref="A182:A210" si="10">A181+1</f>
        <v>2</v>
      </c>
      <c r="B182" s="92" t="s">
        <v>185</v>
      </c>
      <c r="C182" s="92" t="s">
        <v>185</v>
      </c>
      <c r="D182" s="92" t="s">
        <v>185</v>
      </c>
      <c r="E182" s="92" t="s">
        <v>185</v>
      </c>
      <c r="F182" s="92" t="s">
        <v>185</v>
      </c>
      <c r="G182" s="92" t="s">
        <v>185</v>
      </c>
      <c r="H182" s="92" t="s">
        <v>185</v>
      </c>
      <c r="I182" s="92" t="s">
        <v>185</v>
      </c>
      <c r="J182" s="92" t="s">
        <v>185</v>
      </c>
      <c r="K182" s="92" t="s">
        <v>185</v>
      </c>
      <c r="L182" s="92" t="s">
        <v>185</v>
      </c>
      <c r="M182" s="92" t="s">
        <v>185</v>
      </c>
      <c r="N182" s="92" t="s">
        <v>185</v>
      </c>
      <c r="O182" s="92" t="s">
        <v>185</v>
      </c>
      <c r="P182" s="92" t="s">
        <v>185</v>
      </c>
      <c r="Q182" s="92" t="s">
        <v>185</v>
      </c>
      <c r="R182" s="92" t="s">
        <v>185</v>
      </c>
      <c r="S182" s="87"/>
      <c r="T182" s="78">
        <f t="shared" ref="T182:T210" si="11">T181+1</f>
        <v>2</v>
      </c>
    </row>
    <row r="183" spans="1:20" ht="19.149999999999999" customHeight="1" x14ac:dyDescent="0.2">
      <c r="A183" s="89">
        <f t="shared" si="10"/>
        <v>3</v>
      </c>
      <c r="B183" s="92" t="s">
        <v>185</v>
      </c>
      <c r="C183" s="92" t="s">
        <v>185</v>
      </c>
      <c r="D183" s="92" t="s">
        <v>185</v>
      </c>
      <c r="E183" s="92" t="s">
        <v>185</v>
      </c>
      <c r="F183" s="92" t="s">
        <v>185</v>
      </c>
      <c r="G183" s="92" t="s">
        <v>185</v>
      </c>
      <c r="H183" s="92" t="s">
        <v>185</v>
      </c>
      <c r="I183" s="92" t="s">
        <v>185</v>
      </c>
      <c r="J183" s="92" t="s">
        <v>185</v>
      </c>
      <c r="K183" s="92" t="s">
        <v>185</v>
      </c>
      <c r="L183" s="92" t="s">
        <v>185</v>
      </c>
      <c r="M183" s="92" t="s">
        <v>185</v>
      </c>
      <c r="N183" s="92" t="s">
        <v>185</v>
      </c>
      <c r="O183" s="92" t="s">
        <v>185</v>
      </c>
      <c r="P183" s="92" t="s">
        <v>185</v>
      </c>
      <c r="Q183" s="92" t="s">
        <v>185</v>
      </c>
      <c r="R183" s="92" t="s">
        <v>185</v>
      </c>
      <c r="S183" s="87"/>
      <c r="T183" s="78">
        <f t="shared" si="11"/>
        <v>3</v>
      </c>
    </row>
    <row r="184" spans="1:20" ht="19.149999999999999" customHeight="1" x14ac:dyDescent="0.2">
      <c r="A184" s="89">
        <f t="shared" si="10"/>
        <v>4</v>
      </c>
      <c r="B184" s="92" t="s">
        <v>185</v>
      </c>
      <c r="C184" s="92" t="s">
        <v>185</v>
      </c>
      <c r="D184" s="92" t="s">
        <v>185</v>
      </c>
      <c r="E184" s="92" t="s">
        <v>185</v>
      </c>
      <c r="F184" s="92" t="s">
        <v>185</v>
      </c>
      <c r="G184" s="92" t="s">
        <v>185</v>
      </c>
      <c r="H184" s="92" t="s">
        <v>185</v>
      </c>
      <c r="I184" s="92" t="s">
        <v>185</v>
      </c>
      <c r="J184" s="92" t="s">
        <v>185</v>
      </c>
      <c r="K184" s="92" t="s">
        <v>185</v>
      </c>
      <c r="L184" s="92" t="s">
        <v>185</v>
      </c>
      <c r="M184" s="91">
        <v>3.3</v>
      </c>
      <c r="N184" s="91">
        <v>3.3</v>
      </c>
      <c r="O184" s="91">
        <v>3.3</v>
      </c>
      <c r="P184" s="91">
        <v>3.3</v>
      </c>
      <c r="Q184" s="91">
        <v>3.3</v>
      </c>
      <c r="R184" s="91">
        <v>3.3</v>
      </c>
      <c r="S184" s="93"/>
      <c r="T184" s="78">
        <f t="shared" si="11"/>
        <v>4</v>
      </c>
    </row>
    <row r="185" spans="1:20" ht="19.149999999999999" customHeight="1" x14ac:dyDescent="0.2">
      <c r="A185" s="89">
        <f t="shared" si="10"/>
        <v>5</v>
      </c>
      <c r="B185" s="92" t="s">
        <v>187</v>
      </c>
      <c r="C185" s="92">
        <v>19.28</v>
      </c>
      <c r="D185" s="92">
        <v>19.28</v>
      </c>
      <c r="E185" s="92" t="s">
        <v>187</v>
      </c>
      <c r="F185" s="92">
        <v>7.36</v>
      </c>
      <c r="G185" s="92">
        <v>14.65</v>
      </c>
      <c r="H185" s="92">
        <v>7.36</v>
      </c>
      <c r="I185" s="92" t="s">
        <v>187</v>
      </c>
      <c r="J185" s="92">
        <v>19.28</v>
      </c>
      <c r="K185" s="92">
        <v>19.28</v>
      </c>
      <c r="L185" s="92" t="s">
        <v>187</v>
      </c>
      <c r="M185" s="91">
        <v>0.6</v>
      </c>
      <c r="N185" s="91">
        <v>0.6</v>
      </c>
      <c r="O185" s="91">
        <v>0.6</v>
      </c>
      <c r="P185" s="91">
        <v>0.6</v>
      </c>
      <c r="Q185" s="91">
        <v>0.6</v>
      </c>
      <c r="R185" s="91">
        <v>0.6</v>
      </c>
      <c r="S185" s="87"/>
      <c r="T185" s="78">
        <f t="shared" si="11"/>
        <v>5</v>
      </c>
    </row>
    <row r="186" spans="1:20" ht="19.149999999999999" customHeight="1" x14ac:dyDescent="0.2">
      <c r="A186" s="89">
        <f t="shared" si="10"/>
        <v>6</v>
      </c>
      <c r="B186" s="91" t="s">
        <v>185</v>
      </c>
      <c r="C186" s="91" t="s">
        <v>185</v>
      </c>
      <c r="D186" s="91" t="s">
        <v>185</v>
      </c>
      <c r="E186" s="91" t="s">
        <v>185</v>
      </c>
      <c r="F186" s="91" t="s">
        <v>185</v>
      </c>
      <c r="G186" s="91" t="s">
        <v>185</v>
      </c>
      <c r="H186" s="91" t="s">
        <v>185</v>
      </c>
      <c r="I186" s="91" t="s">
        <v>185</v>
      </c>
      <c r="J186" s="91" t="s">
        <v>185</v>
      </c>
      <c r="K186" s="91" t="s">
        <v>185</v>
      </c>
      <c r="L186" s="91" t="s">
        <v>185</v>
      </c>
      <c r="M186" s="91" t="s">
        <v>185</v>
      </c>
      <c r="N186" s="91" t="s">
        <v>185</v>
      </c>
      <c r="O186" s="91" t="s">
        <v>185</v>
      </c>
      <c r="P186" s="91" t="s">
        <v>185</v>
      </c>
      <c r="Q186" s="91" t="s">
        <v>185</v>
      </c>
      <c r="R186" s="91" t="s">
        <v>185</v>
      </c>
      <c r="S186" s="87"/>
      <c r="T186" s="78">
        <f t="shared" si="11"/>
        <v>6</v>
      </c>
    </row>
    <row r="187" spans="1:20" ht="19.149999999999999" customHeight="1" x14ac:dyDescent="0.2">
      <c r="A187" s="89">
        <f t="shared" si="10"/>
        <v>7</v>
      </c>
      <c r="B187" s="91" t="s">
        <v>185</v>
      </c>
      <c r="C187" s="91" t="s">
        <v>185</v>
      </c>
      <c r="D187" s="91" t="s">
        <v>185</v>
      </c>
      <c r="E187" s="91" t="s">
        <v>185</v>
      </c>
      <c r="F187" s="91" t="s">
        <v>185</v>
      </c>
      <c r="G187" s="91" t="s">
        <v>185</v>
      </c>
      <c r="H187" s="91" t="s">
        <v>185</v>
      </c>
      <c r="I187" s="91" t="s">
        <v>185</v>
      </c>
      <c r="J187" s="91" t="s">
        <v>185</v>
      </c>
      <c r="K187" s="91" t="s">
        <v>185</v>
      </c>
      <c r="L187" s="91" t="s">
        <v>185</v>
      </c>
      <c r="M187" s="91">
        <v>1.1000000000000001</v>
      </c>
      <c r="N187" s="91">
        <v>1.1000000000000001</v>
      </c>
      <c r="O187" s="91">
        <v>1.1000000000000001</v>
      </c>
      <c r="P187" s="91">
        <v>1.1000000000000001</v>
      </c>
      <c r="Q187" s="91">
        <v>1.1000000000000001</v>
      </c>
      <c r="R187" s="91">
        <v>1.1000000000000001</v>
      </c>
      <c r="S187" s="87"/>
      <c r="T187" s="78">
        <f t="shared" si="11"/>
        <v>7</v>
      </c>
    </row>
    <row r="188" spans="1:20" ht="19.149999999999999" customHeight="1" x14ac:dyDescent="0.2">
      <c r="A188" s="89">
        <f t="shared" si="10"/>
        <v>8</v>
      </c>
      <c r="B188" s="92"/>
      <c r="C188" s="91" t="s">
        <v>185</v>
      </c>
      <c r="D188" s="91" t="s">
        <v>185</v>
      </c>
      <c r="E188" s="91" t="s">
        <v>185</v>
      </c>
      <c r="F188" s="91" t="s">
        <v>185</v>
      </c>
      <c r="G188" s="91" t="s">
        <v>185</v>
      </c>
      <c r="H188" s="91" t="s">
        <v>185</v>
      </c>
      <c r="I188" s="91" t="s">
        <v>185</v>
      </c>
      <c r="J188" s="91" t="s">
        <v>185</v>
      </c>
      <c r="K188" s="91" t="s">
        <v>185</v>
      </c>
      <c r="L188" s="91" t="s">
        <v>185</v>
      </c>
      <c r="M188" s="90">
        <v>1.5</v>
      </c>
      <c r="N188" s="90">
        <v>1.5</v>
      </c>
      <c r="O188" s="90">
        <v>1.5</v>
      </c>
      <c r="P188" s="90">
        <v>1.5</v>
      </c>
      <c r="Q188" s="90">
        <v>1.5</v>
      </c>
      <c r="R188" s="90">
        <v>1.5</v>
      </c>
      <c r="S188" s="87"/>
      <c r="T188" s="78">
        <f t="shared" si="11"/>
        <v>8</v>
      </c>
    </row>
    <row r="189" spans="1:20" ht="19.149999999999999" customHeight="1" x14ac:dyDescent="0.2">
      <c r="A189" s="89">
        <f t="shared" si="10"/>
        <v>9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0"/>
      <c r="N189" s="90"/>
      <c r="O189" s="90"/>
      <c r="P189" s="90"/>
      <c r="Q189" s="90"/>
      <c r="R189" s="90"/>
      <c r="S189" s="87"/>
      <c r="T189" s="78">
        <f t="shared" si="11"/>
        <v>9</v>
      </c>
    </row>
    <row r="190" spans="1:20" ht="19.149999999999999" customHeight="1" x14ac:dyDescent="0.2">
      <c r="A190" s="89">
        <f t="shared" si="10"/>
        <v>10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0"/>
      <c r="N190" s="90"/>
      <c r="O190" s="90"/>
      <c r="P190" s="90"/>
      <c r="Q190" s="90"/>
      <c r="R190" s="90"/>
      <c r="S190" s="87"/>
      <c r="T190" s="78">
        <f t="shared" si="11"/>
        <v>10</v>
      </c>
    </row>
    <row r="191" spans="1:20" ht="19.149999999999999" customHeight="1" x14ac:dyDescent="0.2">
      <c r="A191" s="89">
        <f t="shared" si="10"/>
        <v>11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0"/>
      <c r="N191" s="90"/>
      <c r="O191" s="90"/>
      <c r="P191" s="90"/>
      <c r="Q191" s="90"/>
      <c r="R191" s="90"/>
      <c r="S191" s="87"/>
      <c r="T191" s="78">
        <f t="shared" si="11"/>
        <v>11</v>
      </c>
    </row>
    <row r="192" spans="1:20" ht="19.149999999999999" customHeight="1" x14ac:dyDescent="0.2">
      <c r="A192" s="89">
        <f t="shared" si="10"/>
        <v>12</v>
      </c>
      <c r="B192" s="92" t="s">
        <v>187</v>
      </c>
      <c r="C192" s="92">
        <v>19.28</v>
      </c>
      <c r="D192" s="92">
        <v>19.28</v>
      </c>
      <c r="E192" s="92" t="s">
        <v>187</v>
      </c>
      <c r="F192" s="92">
        <v>7.36</v>
      </c>
      <c r="G192" s="92">
        <v>14.65</v>
      </c>
      <c r="H192" s="92">
        <v>7.36</v>
      </c>
      <c r="I192" s="92" t="s">
        <v>187</v>
      </c>
      <c r="J192" s="92">
        <v>19.28</v>
      </c>
      <c r="K192" s="92">
        <v>19.28</v>
      </c>
      <c r="L192" s="92" t="s">
        <v>187</v>
      </c>
      <c r="M192" s="91">
        <v>2.8</v>
      </c>
      <c r="N192" s="91">
        <v>2.8</v>
      </c>
      <c r="O192" s="91">
        <v>2.8</v>
      </c>
      <c r="P192" s="91">
        <v>2.8</v>
      </c>
      <c r="Q192" s="91">
        <v>2.8</v>
      </c>
      <c r="R192" s="91">
        <v>2.8</v>
      </c>
      <c r="S192" s="87"/>
      <c r="T192" s="78">
        <f t="shared" si="11"/>
        <v>12</v>
      </c>
    </row>
    <row r="193" spans="1:20" ht="19.149999999999999" customHeight="1" x14ac:dyDescent="0.2">
      <c r="A193" s="89">
        <f t="shared" si="10"/>
        <v>13</v>
      </c>
      <c r="B193" s="92" t="s">
        <v>185</v>
      </c>
      <c r="C193" s="92" t="s">
        <v>185</v>
      </c>
      <c r="D193" s="92" t="s">
        <v>185</v>
      </c>
      <c r="E193" s="92" t="s">
        <v>185</v>
      </c>
      <c r="F193" s="92" t="s">
        <v>185</v>
      </c>
      <c r="G193" s="92" t="s">
        <v>185</v>
      </c>
      <c r="H193" s="92" t="s">
        <v>185</v>
      </c>
      <c r="I193" s="92" t="s">
        <v>185</v>
      </c>
      <c r="J193" s="92" t="s">
        <v>185</v>
      </c>
      <c r="K193" s="92" t="s">
        <v>185</v>
      </c>
      <c r="L193" s="92" t="s">
        <v>185</v>
      </c>
      <c r="M193" s="91"/>
      <c r="N193" s="91"/>
      <c r="O193" s="91"/>
      <c r="P193" s="91"/>
      <c r="Q193" s="91"/>
      <c r="R193" s="91"/>
      <c r="S193" s="87"/>
      <c r="T193" s="78">
        <f t="shared" si="11"/>
        <v>13</v>
      </c>
    </row>
    <row r="194" spans="1:20" ht="19.149999999999999" customHeight="1" x14ac:dyDescent="0.2">
      <c r="A194" s="89">
        <f t="shared" si="10"/>
        <v>14</v>
      </c>
      <c r="B194" s="92" t="s">
        <v>185</v>
      </c>
      <c r="C194" s="92" t="s">
        <v>185</v>
      </c>
      <c r="D194" s="92" t="s">
        <v>185</v>
      </c>
      <c r="E194" s="92" t="s">
        <v>185</v>
      </c>
      <c r="F194" s="92" t="s">
        <v>185</v>
      </c>
      <c r="G194" s="92" t="s">
        <v>185</v>
      </c>
      <c r="H194" s="92" t="s">
        <v>185</v>
      </c>
      <c r="I194" s="92" t="s">
        <v>185</v>
      </c>
      <c r="J194" s="92" t="s">
        <v>185</v>
      </c>
      <c r="K194" s="92" t="s">
        <v>185</v>
      </c>
      <c r="L194" s="92" t="s">
        <v>185</v>
      </c>
      <c r="M194" s="91">
        <v>3.6</v>
      </c>
      <c r="N194" s="91">
        <v>3.6</v>
      </c>
      <c r="O194" s="91">
        <v>3.6</v>
      </c>
      <c r="P194" s="91">
        <v>3.6</v>
      </c>
      <c r="Q194" s="91">
        <v>3.6</v>
      </c>
      <c r="R194" s="91">
        <v>3.6</v>
      </c>
      <c r="S194" s="87"/>
      <c r="T194" s="78">
        <f t="shared" si="11"/>
        <v>14</v>
      </c>
    </row>
    <row r="195" spans="1:20" ht="19.149999999999999" customHeight="1" x14ac:dyDescent="0.2">
      <c r="A195" s="89">
        <f t="shared" si="10"/>
        <v>15</v>
      </c>
      <c r="B195" s="92" t="s">
        <v>185</v>
      </c>
      <c r="C195" s="92" t="s">
        <v>185</v>
      </c>
      <c r="D195" s="92" t="s">
        <v>185</v>
      </c>
      <c r="E195" s="92" t="s">
        <v>185</v>
      </c>
      <c r="F195" s="92" t="s">
        <v>185</v>
      </c>
      <c r="G195" s="92" t="s">
        <v>185</v>
      </c>
      <c r="H195" s="92" t="s">
        <v>185</v>
      </c>
      <c r="I195" s="92" t="s">
        <v>185</v>
      </c>
      <c r="J195" s="92" t="s">
        <v>185</v>
      </c>
      <c r="K195" s="92" t="s">
        <v>185</v>
      </c>
      <c r="L195" s="92" t="s">
        <v>185</v>
      </c>
      <c r="M195" s="92" t="s">
        <v>185</v>
      </c>
      <c r="N195" s="92" t="s">
        <v>185</v>
      </c>
      <c r="O195" s="92" t="s">
        <v>185</v>
      </c>
      <c r="P195" s="92" t="s">
        <v>185</v>
      </c>
      <c r="Q195" s="92" t="s">
        <v>185</v>
      </c>
      <c r="R195" s="92" t="s">
        <v>185</v>
      </c>
      <c r="S195" s="87"/>
      <c r="T195" s="78">
        <f t="shared" si="11"/>
        <v>15</v>
      </c>
    </row>
    <row r="196" spans="1:20" ht="19.149999999999999" customHeight="1" x14ac:dyDescent="0.2">
      <c r="A196" s="89">
        <f t="shared" si="10"/>
        <v>16</v>
      </c>
      <c r="B196" s="92" t="s">
        <v>185</v>
      </c>
      <c r="C196" s="92" t="s">
        <v>185</v>
      </c>
      <c r="D196" s="92" t="s">
        <v>185</v>
      </c>
      <c r="E196" s="92" t="s">
        <v>185</v>
      </c>
      <c r="F196" s="92" t="s">
        <v>185</v>
      </c>
      <c r="G196" s="92" t="s">
        <v>185</v>
      </c>
      <c r="H196" s="92" t="s">
        <v>185</v>
      </c>
      <c r="I196" s="92" t="s">
        <v>185</v>
      </c>
      <c r="J196" s="92" t="s">
        <v>185</v>
      </c>
      <c r="K196" s="92" t="s">
        <v>185</v>
      </c>
      <c r="L196" s="92" t="s">
        <v>185</v>
      </c>
      <c r="M196" s="92" t="s">
        <v>185</v>
      </c>
      <c r="N196" s="92" t="s">
        <v>185</v>
      </c>
      <c r="O196" s="92" t="s">
        <v>185</v>
      </c>
      <c r="P196" s="92" t="s">
        <v>185</v>
      </c>
      <c r="Q196" s="92" t="s">
        <v>185</v>
      </c>
      <c r="R196" s="92" t="s">
        <v>185</v>
      </c>
      <c r="S196" s="87"/>
      <c r="T196" s="78">
        <f t="shared" si="11"/>
        <v>16</v>
      </c>
    </row>
    <row r="197" spans="1:20" ht="19.149999999999999" customHeight="1" x14ac:dyDescent="0.2">
      <c r="A197" s="89">
        <f t="shared" si="10"/>
        <v>17</v>
      </c>
      <c r="B197" s="92" t="s">
        <v>185</v>
      </c>
      <c r="C197" s="92" t="s">
        <v>185</v>
      </c>
      <c r="D197" s="92" t="s">
        <v>185</v>
      </c>
      <c r="E197" s="92" t="s">
        <v>185</v>
      </c>
      <c r="F197" s="92" t="s">
        <v>185</v>
      </c>
      <c r="G197" s="92" t="s">
        <v>185</v>
      </c>
      <c r="H197" s="92" t="s">
        <v>185</v>
      </c>
      <c r="I197" s="92" t="s">
        <v>185</v>
      </c>
      <c r="J197" s="92" t="s">
        <v>185</v>
      </c>
      <c r="K197" s="92" t="s">
        <v>185</v>
      </c>
      <c r="L197" s="92" t="s">
        <v>185</v>
      </c>
      <c r="M197" s="92" t="s">
        <v>185</v>
      </c>
      <c r="N197" s="92" t="s">
        <v>185</v>
      </c>
      <c r="O197" s="92" t="s">
        <v>185</v>
      </c>
      <c r="P197" s="92" t="s">
        <v>185</v>
      </c>
      <c r="Q197" s="92" t="s">
        <v>185</v>
      </c>
      <c r="R197" s="92" t="s">
        <v>185</v>
      </c>
      <c r="S197" s="87"/>
      <c r="T197" s="78">
        <f t="shared" si="11"/>
        <v>17</v>
      </c>
    </row>
    <row r="198" spans="1:20" ht="19.149999999999999" customHeight="1" x14ac:dyDescent="0.2">
      <c r="A198" s="89">
        <f t="shared" si="10"/>
        <v>18</v>
      </c>
      <c r="B198" s="92" t="s">
        <v>185</v>
      </c>
      <c r="C198" s="92" t="s">
        <v>185</v>
      </c>
      <c r="D198" s="92" t="s">
        <v>185</v>
      </c>
      <c r="E198" s="92" t="s">
        <v>185</v>
      </c>
      <c r="F198" s="92" t="s">
        <v>185</v>
      </c>
      <c r="G198" s="92" t="s">
        <v>185</v>
      </c>
      <c r="H198" s="92" t="s">
        <v>185</v>
      </c>
      <c r="I198" s="92" t="s">
        <v>185</v>
      </c>
      <c r="J198" s="92" t="s">
        <v>185</v>
      </c>
      <c r="K198" s="92" t="s">
        <v>185</v>
      </c>
      <c r="L198" s="92" t="s">
        <v>185</v>
      </c>
      <c r="M198" s="92" t="s">
        <v>185</v>
      </c>
      <c r="N198" s="92" t="s">
        <v>185</v>
      </c>
      <c r="O198" s="92" t="s">
        <v>185</v>
      </c>
      <c r="P198" s="92" t="s">
        <v>185</v>
      </c>
      <c r="Q198" s="92" t="s">
        <v>185</v>
      </c>
      <c r="R198" s="92" t="s">
        <v>185</v>
      </c>
      <c r="S198" s="87"/>
      <c r="T198" s="78">
        <f t="shared" si="11"/>
        <v>18</v>
      </c>
    </row>
    <row r="199" spans="1:20" ht="19.149999999999999" customHeight="1" x14ac:dyDescent="0.2">
      <c r="A199" s="89">
        <f t="shared" si="10"/>
        <v>19</v>
      </c>
      <c r="B199" s="92" t="s">
        <v>187</v>
      </c>
      <c r="C199" s="92" t="s">
        <v>187</v>
      </c>
      <c r="D199" s="92">
        <v>19.28</v>
      </c>
      <c r="E199" s="92" t="s">
        <v>187</v>
      </c>
      <c r="F199" s="92">
        <v>7.36</v>
      </c>
      <c r="G199" s="92">
        <v>14.65</v>
      </c>
      <c r="H199" s="92">
        <v>7.36</v>
      </c>
      <c r="I199" s="92" t="s">
        <v>187</v>
      </c>
      <c r="J199" s="92">
        <v>19.28</v>
      </c>
      <c r="K199" s="92" t="s">
        <v>187</v>
      </c>
      <c r="L199" s="92" t="s">
        <v>187</v>
      </c>
      <c r="M199" s="91">
        <v>9.1999999999999993</v>
      </c>
      <c r="N199" s="91">
        <v>9.1999999999999993</v>
      </c>
      <c r="O199" s="91">
        <v>9.1999999999999993</v>
      </c>
      <c r="P199" s="91">
        <v>9.1999999999999993</v>
      </c>
      <c r="Q199" s="91">
        <v>9.1999999999999993</v>
      </c>
      <c r="R199" s="91">
        <v>9.1999999999999993</v>
      </c>
      <c r="S199" s="87"/>
      <c r="T199" s="78">
        <f t="shared" si="11"/>
        <v>19</v>
      </c>
    </row>
    <row r="200" spans="1:20" ht="19.149999999999999" customHeight="1" x14ac:dyDescent="0.2">
      <c r="A200" s="89">
        <f t="shared" si="10"/>
        <v>20</v>
      </c>
      <c r="B200" s="92" t="s">
        <v>185</v>
      </c>
      <c r="C200" s="92" t="s">
        <v>185</v>
      </c>
      <c r="D200" s="92" t="s">
        <v>187</v>
      </c>
      <c r="E200" s="92" t="s">
        <v>185</v>
      </c>
      <c r="F200" s="92" t="s">
        <v>185</v>
      </c>
      <c r="G200" s="92" t="s">
        <v>185</v>
      </c>
      <c r="H200" s="319" t="s">
        <v>185</v>
      </c>
      <c r="I200" s="92" t="s">
        <v>185</v>
      </c>
      <c r="J200" s="92" t="s">
        <v>187</v>
      </c>
      <c r="K200" s="92" t="s">
        <v>185</v>
      </c>
      <c r="L200" s="92" t="s">
        <v>185</v>
      </c>
      <c r="M200" s="91">
        <v>13.2</v>
      </c>
      <c r="N200" s="91">
        <v>13.2</v>
      </c>
      <c r="O200" s="91">
        <v>13.2</v>
      </c>
      <c r="P200" s="91">
        <v>13.2</v>
      </c>
      <c r="Q200" s="91">
        <v>13.2</v>
      </c>
      <c r="R200" s="91">
        <v>13.2</v>
      </c>
      <c r="S200" s="87"/>
      <c r="T200" s="78">
        <f t="shared" si="11"/>
        <v>20</v>
      </c>
    </row>
    <row r="201" spans="1:20" ht="19.149999999999999" customHeight="1" x14ac:dyDescent="0.2">
      <c r="A201" s="89">
        <f t="shared" si="10"/>
        <v>21</v>
      </c>
      <c r="B201" s="92" t="s">
        <v>185</v>
      </c>
      <c r="C201" s="92" t="s">
        <v>185</v>
      </c>
      <c r="D201" s="92" t="s">
        <v>185</v>
      </c>
      <c r="E201" s="92" t="s">
        <v>185</v>
      </c>
      <c r="F201" s="92" t="s">
        <v>185</v>
      </c>
      <c r="G201" s="92" t="s">
        <v>185</v>
      </c>
      <c r="H201" s="92" t="s">
        <v>185</v>
      </c>
      <c r="I201" s="92" t="s">
        <v>185</v>
      </c>
      <c r="J201" s="92" t="s">
        <v>185</v>
      </c>
      <c r="K201" s="92" t="s">
        <v>185</v>
      </c>
      <c r="L201" s="92" t="s">
        <v>185</v>
      </c>
      <c r="M201" s="91">
        <v>12.6</v>
      </c>
      <c r="N201" s="91">
        <v>12.6</v>
      </c>
      <c r="O201" s="91">
        <v>12.6</v>
      </c>
      <c r="P201" s="91">
        <v>12.6</v>
      </c>
      <c r="Q201" s="91">
        <v>12.6</v>
      </c>
      <c r="R201" s="91">
        <v>12.6</v>
      </c>
      <c r="S201" s="87"/>
      <c r="T201" s="78">
        <f t="shared" si="11"/>
        <v>21</v>
      </c>
    </row>
    <row r="202" spans="1:20" ht="19.149999999999999" customHeight="1" x14ac:dyDescent="0.2">
      <c r="A202" s="89">
        <f t="shared" si="10"/>
        <v>22</v>
      </c>
      <c r="B202" s="92" t="s">
        <v>185</v>
      </c>
      <c r="C202" s="92" t="s">
        <v>185</v>
      </c>
      <c r="D202" s="92" t="s">
        <v>185</v>
      </c>
      <c r="E202" s="92" t="s">
        <v>185</v>
      </c>
      <c r="F202" s="92" t="s">
        <v>185</v>
      </c>
      <c r="G202" s="92" t="s">
        <v>185</v>
      </c>
      <c r="H202" s="92" t="s">
        <v>185</v>
      </c>
      <c r="I202" s="92" t="s">
        <v>185</v>
      </c>
      <c r="J202" s="92" t="s">
        <v>185</v>
      </c>
      <c r="K202" s="92" t="s">
        <v>185</v>
      </c>
      <c r="L202" s="92" t="s">
        <v>185</v>
      </c>
      <c r="M202" s="90">
        <v>12</v>
      </c>
      <c r="N202" s="90">
        <v>12</v>
      </c>
      <c r="O202" s="90">
        <v>12</v>
      </c>
      <c r="P202" s="90">
        <v>12</v>
      </c>
      <c r="Q202" s="90">
        <v>12</v>
      </c>
      <c r="R202" s="90">
        <v>12</v>
      </c>
      <c r="S202" s="87"/>
      <c r="T202" s="78">
        <f t="shared" si="11"/>
        <v>22</v>
      </c>
    </row>
    <row r="203" spans="1:20" ht="19.149999999999999" customHeight="1" x14ac:dyDescent="0.2">
      <c r="A203" s="89">
        <f t="shared" si="10"/>
        <v>23</v>
      </c>
      <c r="B203" s="92" t="s">
        <v>185</v>
      </c>
      <c r="C203" s="92" t="s">
        <v>185</v>
      </c>
      <c r="D203" s="92" t="s">
        <v>185</v>
      </c>
      <c r="E203" s="92" t="s">
        <v>185</v>
      </c>
      <c r="F203" s="92" t="s">
        <v>185</v>
      </c>
      <c r="G203" s="92" t="s">
        <v>185</v>
      </c>
      <c r="H203" s="92" t="s">
        <v>185</v>
      </c>
      <c r="I203" s="92" t="s">
        <v>185</v>
      </c>
      <c r="J203" s="92" t="s">
        <v>185</v>
      </c>
      <c r="K203" s="92" t="s">
        <v>185</v>
      </c>
      <c r="L203" s="92" t="s">
        <v>185</v>
      </c>
      <c r="M203" s="90" t="s">
        <v>185</v>
      </c>
      <c r="N203" s="90" t="s">
        <v>185</v>
      </c>
      <c r="O203" s="90" t="s">
        <v>185</v>
      </c>
      <c r="P203" s="90" t="s">
        <v>185</v>
      </c>
      <c r="Q203" s="90" t="s">
        <v>185</v>
      </c>
      <c r="R203" s="90" t="s">
        <v>185</v>
      </c>
      <c r="S203" s="87"/>
      <c r="T203" s="78">
        <f t="shared" si="11"/>
        <v>23</v>
      </c>
    </row>
    <row r="204" spans="1:20" ht="19.149999999999999" customHeight="1" x14ac:dyDescent="0.2">
      <c r="A204" s="89">
        <f t="shared" si="10"/>
        <v>24</v>
      </c>
      <c r="B204" s="92" t="s">
        <v>185</v>
      </c>
      <c r="C204" s="92" t="s">
        <v>185</v>
      </c>
      <c r="D204" s="92" t="s">
        <v>185</v>
      </c>
      <c r="E204" s="92" t="s">
        <v>185</v>
      </c>
      <c r="F204" s="92" t="s">
        <v>185</v>
      </c>
      <c r="G204" s="92" t="s">
        <v>185</v>
      </c>
      <c r="H204" s="92" t="s">
        <v>185</v>
      </c>
      <c r="I204" s="92" t="s">
        <v>185</v>
      </c>
      <c r="J204" s="92" t="s">
        <v>185</v>
      </c>
      <c r="K204" s="92" t="s">
        <v>185</v>
      </c>
      <c r="L204" s="92" t="s">
        <v>185</v>
      </c>
      <c r="M204" s="91">
        <v>13</v>
      </c>
      <c r="N204" s="91">
        <v>13</v>
      </c>
      <c r="O204" s="91">
        <v>13</v>
      </c>
      <c r="P204" s="91">
        <v>13</v>
      </c>
      <c r="Q204" s="91">
        <v>13</v>
      </c>
      <c r="R204" s="91">
        <v>13</v>
      </c>
      <c r="S204" s="87"/>
      <c r="T204" s="78">
        <f t="shared" si="11"/>
        <v>24</v>
      </c>
    </row>
    <row r="205" spans="1:20" ht="19.149999999999999" customHeight="1" x14ac:dyDescent="0.2">
      <c r="A205" s="89">
        <f t="shared" si="10"/>
        <v>25</v>
      </c>
      <c r="B205" s="92" t="s">
        <v>185</v>
      </c>
      <c r="C205" s="92" t="s">
        <v>185</v>
      </c>
      <c r="D205" s="92" t="s">
        <v>185</v>
      </c>
      <c r="E205" s="92" t="s">
        <v>185</v>
      </c>
      <c r="F205" s="92" t="s">
        <v>185</v>
      </c>
      <c r="G205" s="92" t="s">
        <v>185</v>
      </c>
      <c r="H205" s="92" t="s">
        <v>185</v>
      </c>
      <c r="I205" s="92" t="s">
        <v>185</v>
      </c>
      <c r="J205" s="92" t="s">
        <v>185</v>
      </c>
      <c r="K205" s="92" t="s">
        <v>185</v>
      </c>
      <c r="L205" s="92" t="s">
        <v>185</v>
      </c>
      <c r="M205" s="92" t="s">
        <v>185</v>
      </c>
      <c r="N205" s="92" t="s">
        <v>185</v>
      </c>
      <c r="O205" s="92" t="s">
        <v>185</v>
      </c>
      <c r="P205" s="92" t="s">
        <v>185</v>
      </c>
      <c r="Q205" s="92" t="s">
        <v>185</v>
      </c>
      <c r="R205" s="92" t="s">
        <v>185</v>
      </c>
      <c r="S205" s="87"/>
      <c r="T205" s="78">
        <f t="shared" si="11"/>
        <v>25</v>
      </c>
    </row>
    <row r="206" spans="1:20" ht="19.149999999999999" customHeight="1" x14ac:dyDescent="0.2">
      <c r="A206" s="89">
        <f t="shared" si="10"/>
        <v>26</v>
      </c>
      <c r="B206" s="92" t="s">
        <v>185</v>
      </c>
      <c r="C206" s="92" t="s">
        <v>185</v>
      </c>
      <c r="D206" s="92" t="s">
        <v>185</v>
      </c>
      <c r="E206" s="92" t="s">
        <v>185</v>
      </c>
      <c r="F206" s="92" t="s">
        <v>185</v>
      </c>
      <c r="G206" s="92" t="s">
        <v>185</v>
      </c>
      <c r="H206" s="92" t="s">
        <v>185</v>
      </c>
      <c r="I206" s="92" t="s">
        <v>185</v>
      </c>
      <c r="J206" s="92" t="s">
        <v>185</v>
      </c>
      <c r="K206" s="92" t="s">
        <v>185</v>
      </c>
      <c r="L206" s="92" t="s">
        <v>185</v>
      </c>
      <c r="M206" s="90">
        <v>15.3</v>
      </c>
      <c r="N206" s="90">
        <v>15.3</v>
      </c>
      <c r="O206" s="90">
        <v>15.3</v>
      </c>
      <c r="P206" s="90">
        <v>15.3</v>
      </c>
      <c r="Q206" s="90">
        <v>15.3</v>
      </c>
      <c r="R206" s="90">
        <v>15.3</v>
      </c>
      <c r="S206" s="87"/>
      <c r="T206" s="78">
        <f t="shared" si="11"/>
        <v>26</v>
      </c>
    </row>
    <row r="207" spans="1:20" ht="19.149999999999999" customHeight="1" x14ac:dyDescent="0.2">
      <c r="A207" s="89">
        <f t="shared" si="10"/>
        <v>27</v>
      </c>
      <c r="B207" s="92" t="s">
        <v>185</v>
      </c>
      <c r="C207" s="92" t="s">
        <v>185</v>
      </c>
      <c r="D207" s="92" t="s">
        <v>185</v>
      </c>
      <c r="E207" s="92" t="s">
        <v>185</v>
      </c>
      <c r="F207" s="92" t="s">
        <v>185</v>
      </c>
      <c r="G207" s="92" t="s">
        <v>185</v>
      </c>
      <c r="H207" s="92" t="s">
        <v>185</v>
      </c>
      <c r="I207" s="92" t="s">
        <v>185</v>
      </c>
      <c r="J207" s="92" t="s">
        <v>185</v>
      </c>
      <c r="K207" s="92" t="s">
        <v>185</v>
      </c>
      <c r="L207" s="92" t="s">
        <v>185</v>
      </c>
      <c r="M207" s="91">
        <v>16.399999999999999</v>
      </c>
      <c r="N207" s="91">
        <v>16.399999999999999</v>
      </c>
      <c r="O207" s="91">
        <v>16.399999999999999</v>
      </c>
      <c r="P207" s="91">
        <v>16.399999999999999</v>
      </c>
      <c r="Q207" s="91">
        <v>16.399999999999999</v>
      </c>
      <c r="R207" s="91">
        <v>16.399999999999999</v>
      </c>
      <c r="S207" s="87"/>
      <c r="T207" s="78">
        <f t="shared" si="11"/>
        <v>27</v>
      </c>
    </row>
    <row r="208" spans="1:20" ht="19.149999999999999" customHeight="1" x14ac:dyDescent="0.2">
      <c r="A208" s="89">
        <f t="shared" si="10"/>
        <v>28</v>
      </c>
      <c r="B208" s="92" t="s">
        <v>185</v>
      </c>
      <c r="C208" s="92" t="s">
        <v>185</v>
      </c>
      <c r="D208" s="92" t="s">
        <v>185</v>
      </c>
      <c r="E208" s="92" t="s">
        <v>185</v>
      </c>
      <c r="F208" s="92" t="s">
        <v>185</v>
      </c>
      <c r="G208" s="92" t="s">
        <v>185</v>
      </c>
      <c r="H208" s="92" t="s">
        <v>185</v>
      </c>
      <c r="I208" s="92" t="s">
        <v>185</v>
      </c>
      <c r="J208" s="92" t="s">
        <v>185</v>
      </c>
      <c r="K208" s="92" t="s">
        <v>185</v>
      </c>
      <c r="L208" s="92" t="s">
        <v>185</v>
      </c>
      <c r="M208" s="90">
        <v>14.9</v>
      </c>
      <c r="N208" s="90">
        <v>14.9</v>
      </c>
      <c r="O208" s="90">
        <v>14.9</v>
      </c>
      <c r="P208" s="90">
        <v>14.9</v>
      </c>
      <c r="Q208" s="90">
        <v>14.9</v>
      </c>
      <c r="R208" s="90">
        <v>14.9</v>
      </c>
      <c r="S208" s="87"/>
      <c r="T208" s="78">
        <f t="shared" si="11"/>
        <v>28</v>
      </c>
    </row>
    <row r="209" spans="1:20" ht="19.149999999999999" customHeight="1" x14ac:dyDescent="0.2">
      <c r="A209" s="89">
        <f t="shared" si="10"/>
        <v>29</v>
      </c>
      <c r="B209" s="92" t="s">
        <v>185</v>
      </c>
      <c r="C209" s="92" t="s">
        <v>185</v>
      </c>
      <c r="D209" s="92" t="s">
        <v>185</v>
      </c>
      <c r="E209" s="92" t="s">
        <v>185</v>
      </c>
      <c r="F209" s="92" t="s">
        <v>185</v>
      </c>
      <c r="G209" s="92" t="s">
        <v>185</v>
      </c>
      <c r="H209" s="92" t="s">
        <v>185</v>
      </c>
      <c r="I209" s="92" t="s">
        <v>185</v>
      </c>
      <c r="J209" s="92" t="s">
        <v>185</v>
      </c>
      <c r="K209" s="92" t="s">
        <v>185</v>
      </c>
      <c r="L209" s="92" t="s">
        <v>185</v>
      </c>
      <c r="M209" s="90"/>
      <c r="N209" s="91"/>
      <c r="O209" s="90"/>
      <c r="P209" s="90"/>
      <c r="Q209" s="90"/>
      <c r="R209" s="90"/>
      <c r="S209" s="87"/>
      <c r="T209" s="78">
        <f t="shared" si="11"/>
        <v>29</v>
      </c>
    </row>
    <row r="210" spans="1:20" ht="19.149999999999999" customHeight="1" x14ac:dyDescent="0.2">
      <c r="A210" s="89">
        <f t="shared" si="10"/>
        <v>30</v>
      </c>
      <c r="B210" s="92" t="s">
        <v>187</v>
      </c>
      <c r="C210" s="92" t="s">
        <v>187</v>
      </c>
      <c r="D210" s="92" t="s">
        <v>187</v>
      </c>
      <c r="E210" s="92" t="s">
        <v>187</v>
      </c>
      <c r="F210" s="92">
        <v>7.36</v>
      </c>
      <c r="G210" s="92">
        <v>14.65</v>
      </c>
      <c r="H210" s="92">
        <v>7.36</v>
      </c>
      <c r="I210" s="92" t="s">
        <v>187</v>
      </c>
      <c r="J210" s="92" t="s">
        <v>187</v>
      </c>
      <c r="K210" s="92" t="s">
        <v>187</v>
      </c>
      <c r="L210" s="92" t="s">
        <v>187</v>
      </c>
      <c r="M210" s="90">
        <v>10.9</v>
      </c>
      <c r="N210" s="90">
        <v>10.9</v>
      </c>
      <c r="O210" s="90">
        <v>10.9</v>
      </c>
      <c r="P210" s="90">
        <v>10.9</v>
      </c>
      <c r="Q210" s="90">
        <v>10.9</v>
      </c>
      <c r="R210" s="90">
        <v>10.9</v>
      </c>
      <c r="S210" s="87"/>
      <c r="T210" s="78">
        <f t="shared" si="11"/>
        <v>30</v>
      </c>
    </row>
    <row r="211" spans="1:20" ht="19.149999999999999" customHeight="1" x14ac:dyDescent="0.2">
      <c r="T211" s="77"/>
    </row>
    <row r="212" spans="1:20" ht="19.149999999999999" customHeight="1" x14ac:dyDescent="0.25">
      <c r="A212" s="94" t="s">
        <v>56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6"/>
      <c r="N212" s="76"/>
      <c r="O212" s="76"/>
      <c r="P212" s="76"/>
      <c r="Q212" s="76"/>
      <c r="R212" s="76"/>
    </row>
    <row r="213" spans="1:20" ht="19.149999999999999" customHeight="1" x14ac:dyDescent="0.2"/>
    <row r="214" spans="1:20" ht="19.149999999999999" customHeight="1" x14ac:dyDescent="0.25">
      <c r="A214" s="80" t="s">
        <v>28</v>
      </c>
      <c r="B214" s="81" t="s">
        <v>58</v>
      </c>
      <c r="C214" s="82"/>
      <c r="D214" s="82"/>
      <c r="E214" s="82"/>
      <c r="F214" s="82"/>
      <c r="G214" s="82"/>
      <c r="H214" s="82"/>
      <c r="I214" s="82"/>
      <c r="J214" s="82"/>
      <c r="K214" s="82"/>
      <c r="L214" s="83"/>
      <c r="M214" s="84" t="s">
        <v>59</v>
      </c>
      <c r="N214" s="85"/>
      <c r="O214" s="85"/>
      <c r="P214" s="85"/>
      <c r="Q214" s="85"/>
      <c r="R214" s="86"/>
      <c r="S214" s="87"/>
    </row>
    <row r="215" spans="1:20" ht="19.149999999999999" customHeight="1" x14ac:dyDescent="0.2">
      <c r="A215" s="88">
        <f>A4</f>
        <v>2019</v>
      </c>
      <c r="B215" s="89" t="s">
        <v>60</v>
      </c>
      <c r="C215" s="89" t="s">
        <v>61</v>
      </c>
      <c r="D215" s="89" t="s">
        <v>62</v>
      </c>
      <c r="E215" s="89" t="s">
        <v>63</v>
      </c>
      <c r="F215" s="89" t="s">
        <v>64</v>
      </c>
      <c r="G215" s="89" t="s">
        <v>65</v>
      </c>
      <c r="H215" s="89" t="s">
        <v>66</v>
      </c>
      <c r="I215" s="89" t="s">
        <v>67</v>
      </c>
      <c r="J215" s="89" t="s">
        <v>68</v>
      </c>
      <c r="K215" s="89" t="s">
        <v>69</v>
      </c>
      <c r="L215" s="89" t="s">
        <v>70</v>
      </c>
      <c r="M215" s="90" t="s">
        <v>60</v>
      </c>
      <c r="N215" s="91" t="s">
        <v>61</v>
      </c>
      <c r="O215" s="91" t="s">
        <v>62</v>
      </c>
      <c r="P215" s="91" t="s">
        <v>63</v>
      </c>
      <c r="Q215" s="91" t="s">
        <v>64</v>
      </c>
      <c r="R215" s="91" t="s">
        <v>65</v>
      </c>
      <c r="S215" s="87"/>
    </row>
    <row r="216" spans="1:20" ht="19.149999999999999" customHeight="1" x14ac:dyDescent="0.2">
      <c r="A216" s="89">
        <v>1</v>
      </c>
      <c r="B216" s="92" t="s">
        <v>187</v>
      </c>
      <c r="C216" s="92" t="s">
        <v>187</v>
      </c>
      <c r="D216" s="92" t="s">
        <v>187</v>
      </c>
      <c r="E216" s="92" t="s">
        <v>187</v>
      </c>
      <c r="F216" s="92">
        <v>7.36</v>
      </c>
      <c r="G216" s="92">
        <v>14.65</v>
      </c>
      <c r="H216" s="92">
        <v>7.36</v>
      </c>
      <c r="I216" s="92" t="s">
        <v>187</v>
      </c>
      <c r="J216" s="92" t="s">
        <v>187</v>
      </c>
      <c r="K216" s="92" t="s">
        <v>187</v>
      </c>
      <c r="L216" s="92" t="s">
        <v>187</v>
      </c>
      <c r="M216" s="90">
        <v>14.3</v>
      </c>
      <c r="N216" s="90">
        <v>14.3</v>
      </c>
      <c r="O216" s="90">
        <v>14.3</v>
      </c>
      <c r="P216" s="90">
        <v>14.3</v>
      </c>
      <c r="Q216" s="90">
        <v>14.3</v>
      </c>
      <c r="R216" s="90">
        <v>14.3</v>
      </c>
      <c r="S216" s="87"/>
      <c r="T216" s="78">
        <v>1</v>
      </c>
    </row>
    <row r="217" spans="1:20" ht="19.149999999999999" customHeight="1" x14ac:dyDescent="0.2">
      <c r="A217" s="89">
        <f t="shared" ref="A217:A246" si="12">A216+1</f>
        <v>2</v>
      </c>
      <c r="B217" s="92" t="s">
        <v>185</v>
      </c>
      <c r="C217" s="92" t="s">
        <v>185</v>
      </c>
      <c r="D217" s="92" t="s">
        <v>185</v>
      </c>
      <c r="E217" s="92" t="s">
        <v>185</v>
      </c>
      <c r="F217" s="92" t="s">
        <v>185</v>
      </c>
      <c r="G217" s="92" t="s">
        <v>185</v>
      </c>
      <c r="H217" s="92" t="s">
        <v>185</v>
      </c>
      <c r="I217" s="92" t="s">
        <v>185</v>
      </c>
      <c r="J217" s="92" t="s">
        <v>185</v>
      </c>
      <c r="K217" s="92" t="s">
        <v>185</v>
      </c>
      <c r="L217" s="92" t="s">
        <v>185</v>
      </c>
      <c r="M217" s="90">
        <v>15.2</v>
      </c>
      <c r="N217" s="90">
        <v>15.2</v>
      </c>
      <c r="O217" s="90">
        <v>15.2</v>
      </c>
      <c r="P217" s="90">
        <v>15.2</v>
      </c>
      <c r="Q217" s="90">
        <v>15.2</v>
      </c>
      <c r="R217" s="90">
        <v>15.2</v>
      </c>
      <c r="S217" s="87"/>
      <c r="T217" s="78">
        <f t="shared" ref="T217:T246" si="13">T216+1</f>
        <v>2</v>
      </c>
    </row>
    <row r="218" spans="1:20" ht="19.149999999999999" customHeight="1" x14ac:dyDescent="0.2">
      <c r="A218" s="89">
        <f t="shared" si="12"/>
        <v>3</v>
      </c>
      <c r="B218" s="92" t="s">
        <v>185</v>
      </c>
      <c r="C218" s="92" t="s">
        <v>185</v>
      </c>
      <c r="D218" s="92" t="s">
        <v>185</v>
      </c>
      <c r="E218" s="92" t="s">
        <v>185</v>
      </c>
      <c r="F218" s="92" t="s">
        <v>185</v>
      </c>
      <c r="G218" s="92" t="s">
        <v>185</v>
      </c>
      <c r="H218" s="92" t="s">
        <v>185</v>
      </c>
      <c r="I218" s="92" t="s">
        <v>185</v>
      </c>
      <c r="J218" s="92" t="s">
        <v>185</v>
      </c>
      <c r="K218" s="92" t="s">
        <v>185</v>
      </c>
      <c r="L218" s="92" t="s">
        <v>185</v>
      </c>
      <c r="M218" s="90">
        <v>14.2</v>
      </c>
      <c r="N218" s="90">
        <v>14.2</v>
      </c>
      <c r="O218" s="90">
        <v>14.2</v>
      </c>
      <c r="P218" s="90">
        <v>14.2</v>
      </c>
      <c r="Q218" s="90">
        <v>14.2</v>
      </c>
      <c r="R218" s="90">
        <v>14.2</v>
      </c>
      <c r="S218" s="87"/>
      <c r="T218" s="78">
        <f t="shared" si="13"/>
        <v>3</v>
      </c>
    </row>
    <row r="219" spans="1:20" ht="19.149999999999999" customHeight="1" x14ac:dyDescent="0.2">
      <c r="A219" s="89">
        <f t="shared" si="12"/>
        <v>4</v>
      </c>
      <c r="B219" s="92" t="s">
        <v>185</v>
      </c>
      <c r="C219" s="92" t="s">
        <v>185</v>
      </c>
      <c r="D219" s="92" t="s">
        <v>185</v>
      </c>
      <c r="E219" s="92" t="s">
        <v>185</v>
      </c>
      <c r="F219" s="92" t="s">
        <v>185</v>
      </c>
      <c r="G219" s="92" t="s">
        <v>185</v>
      </c>
      <c r="H219" s="92" t="s">
        <v>185</v>
      </c>
      <c r="I219" s="92" t="s">
        <v>185</v>
      </c>
      <c r="J219" s="92" t="s">
        <v>185</v>
      </c>
      <c r="K219" s="92" t="s">
        <v>185</v>
      </c>
      <c r="L219" s="92" t="s">
        <v>185</v>
      </c>
      <c r="M219" s="92" t="s">
        <v>185</v>
      </c>
      <c r="N219" s="92" t="s">
        <v>185</v>
      </c>
      <c r="O219" s="92" t="s">
        <v>185</v>
      </c>
      <c r="P219" s="92" t="s">
        <v>185</v>
      </c>
      <c r="Q219" s="92" t="s">
        <v>185</v>
      </c>
      <c r="R219" s="92" t="s">
        <v>185</v>
      </c>
      <c r="S219" s="93"/>
      <c r="T219" s="78">
        <f t="shared" si="13"/>
        <v>4</v>
      </c>
    </row>
    <row r="220" spans="1:20" ht="19.149999999999999" customHeight="1" x14ac:dyDescent="0.2">
      <c r="A220" s="89">
        <f t="shared" si="12"/>
        <v>5</v>
      </c>
      <c r="B220" s="92" t="s">
        <v>185</v>
      </c>
      <c r="C220" s="92" t="s">
        <v>185</v>
      </c>
      <c r="D220" s="92" t="s">
        <v>185</v>
      </c>
      <c r="E220" s="92" t="s">
        <v>185</v>
      </c>
      <c r="F220" s="92" t="s">
        <v>185</v>
      </c>
      <c r="G220" s="92" t="s">
        <v>185</v>
      </c>
      <c r="H220" s="92" t="s">
        <v>185</v>
      </c>
      <c r="I220" s="92" t="s">
        <v>185</v>
      </c>
      <c r="J220" s="92" t="s">
        <v>185</v>
      </c>
      <c r="K220" s="92" t="s">
        <v>185</v>
      </c>
      <c r="L220" s="92" t="s">
        <v>185</v>
      </c>
      <c r="M220" s="90">
        <v>13.2</v>
      </c>
      <c r="N220" s="90">
        <v>13.2</v>
      </c>
      <c r="O220" s="90">
        <v>13.2</v>
      </c>
      <c r="P220" s="90">
        <v>13.2</v>
      </c>
      <c r="Q220" s="90">
        <v>13.2</v>
      </c>
      <c r="R220" s="90">
        <v>13.2</v>
      </c>
      <c r="S220" s="87"/>
      <c r="T220" s="78">
        <f t="shared" si="13"/>
        <v>5</v>
      </c>
    </row>
    <row r="221" spans="1:20" ht="19.149999999999999" customHeight="1" x14ac:dyDescent="0.2">
      <c r="A221" s="89">
        <f t="shared" si="12"/>
        <v>6</v>
      </c>
      <c r="B221" s="92" t="s">
        <v>185</v>
      </c>
      <c r="C221" s="92" t="s">
        <v>185</v>
      </c>
      <c r="D221" s="92" t="s">
        <v>185</v>
      </c>
      <c r="E221" s="92" t="s">
        <v>185</v>
      </c>
      <c r="F221" s="92" t="s">
        <v>185</v>
      </c>
      <c r="G221" s="92" t="s">
        <v>185</v>
      </c>
      <c r="H221" s="92" t="s">
        <v>185</v>
      </c>
      <c r="I221" s="92" t="s">
        <v>185</v>
      </c>
      <c r="J221" s="92" t="s">
        <v>185</v>
      </c>
      <c r="K221" s="92" t="s">
        <v>185</v>
      </c>
      <c r="L221" s="92" t="s">
        <v>185</v>
      </c>
      <c r="M221" s="90">
        <v>13.5</v>
      </c>
      <c r="N221" s="90">
        <v>13.5</v>
      </c>
      <c r="O221" s="90">
        <v>13.5</v>
      </c>
      <c r="P221" s="90">
        <v>13.5</v>
      </c>
      <c r="Q221" s="90">
        <v>13.5</v>
      </c>
      <c r="R221" s="90">
        <v>13.5</v>
      </c>
      <c r="S221" s="87"/>
      <c r="T221" s="78">
        <f t="shared" si="13"/>
        <v>6</v>
      </c>
    </row>
    <row r="222" spans="1:20" ht="19.149999999999999" customHeight="1" x14ac:dyDescent="0.2">
      <c r="A222" s="89">
        <f t="shared" si="12"/>
        <v>7</v>
      </c>
      <c r="B222" s="92" t="s">
        <v>185</v>
      </c>
      <c r="C222" s="92" t="s">
        <v>185</v>
      </c>
      <c r="D222" s="92" t="s">
        <v>185</v>
      </c>
      <c r="E222" s="92" t="s">
        <v>185</v>
      </c>
      <c r="F222" s="92" t="s">
        <v>185</v>
      </c>
      <c r="G222" s="92" t="s">
        <v>185</v>
      </c>
      <c r="H222" s="92" t="s">
        <v>185</v>
      </c>
      <c r="I222" s="92" t="s">
        <v>185</v>
      </c>
      <c r="J222" s="92" t="s">
        <v>185</v>
      </c>
      <c r="K222" s="92" t="s">
        <v>185</v>
      </c>
      <c r="L222" s="92" t="s">
        <v>185</v>
      </c>
      <c r="M222" s="91">
        <v>13.4</v>
      </c>
      <c r="N222" s="91">
        <v>13.4</v>
      </c>
      <c r="O222" s="91">
        <v>13.4</v>
      </c>
      <c r="P222" s="91">
        <v>13.4</v>
      </c>
      <c r="Q222" s="91">
        <v>13.4</v>
      </c>
      <c r="R222" s="91">
        <v>13.4</v>
      </c>
      <c r="S222" s="87"/>
      <c r="T222" s="78">
        <f t="shared" si="13"/>
        <v>7</v>
      </c>
    </row>
    <row r="223" spans="1:20" ht="19.149999999999999" customHeight="1" x14ac:dyDescent="0.2">
      <c r="A223" s="89">
        <f t="shared" si="12"/>
        <v>8</v>
      </c>
      <c r="B223" s="92" t="s">
        <v>185</v>
      </c>
      <c r="C223" s="92" t="s">
        <v>185</v>
      </c>
      <c r="D223" s="92" t="s">
        <v>185</v>
      </c>
      <c r="E223" s="92" t="s">
        <v>185</v>
      </c>
      <c r="F223" s="92" t="s">
        <v>185</v>
      </c>
      <c r="G223" s="92" t="s">
        <v>185</v>
      </c>
      <c r="H223" s="92" t="s">
        <v>185</v>
      </c>
      <c r="I223" s="92" t="s">
        <v>185</v>
      </c>
      <c r="J223" s="92" t="s">
        <v>185</v>
      </c>
      <c r="K223" s="92" t="s">
        <v>185</v>
      </c>
      <c r="L223" s="92" t="s">
        <v>185</v>
      </c>
      <c r="M223" s="90" t="s">
        <v>185</v>
      </c>
      <c r="N223" s="90" t="s">
        <v>185</v>
      </c>
      <c r="O223" s="90" t="s">
        <v>185</v>
      </c>
      <c r="P223" s="90" t="s">
        <v>185</v>
      </c>
      <c r="Q223" s="90" t="s">
        <v>185</v>
      </c>
      <c r="R223" s="90" t="s">
        <v>185</v>
      </c>
      <c r="S223" s="87"/>
      <c r="T223" s="78">
        <f t="shared" si="13"/>
        <v>8</v>
      </c>
    </row>
    <row r="224" spans="1:20" ht="19.149999999999999" customHeight="1" x14ac:dyDescent="0.2">
      <c r="A224" s="89">
        <f t="shared" si="12"/>
        <v>9</v>
      </c>
      <c r="B224" s="92" t="s">
        <v>185</v>
      </c>
      <c r="C224" s="92" t="s">
        <v>185</v>
      </c>
      <c r="D224" s="92" t="s">
        <v>185</v>
      </c>
      <c r="E224" s="92" t="s">
        <v>185</v>
      </c>
      <c r="F224" s="92" t="s">
        <v>185</v>
      </c>
      <c r="G224" s="92" t="s">
        <v>185</v>
      </c>
      <c r="H224" s="92" t="s">
        <v>185</v>
      </c>
      <c r="I224" s="92" t="s">
        <v>185</v>
      </c>
      <c r="J224" s="92" t="s">
        <v>185</v>
      </c>
      <c r="K224" s="92" t="s">
        <v>185</v>
      </c>
      <c r="L224" s="92" t="s">
        <v>185</v>
      </c>
      <c r="M224" s="90">
        <v>13.9</v>
      </c>
      <c r="N224" s="90">
        <v>13.9</v>
      </c>
      <c r="O224" s="90">
        <v>13.9</v>
      </c>
      <c r="P224" s="90">
        <v>13.9</v>
      </c>
      <c r="Q224" s="90">
        <v>13.9</v>
      </c>
      <c r="R224" s="90">
        <v>13.9</v>
      </c>
      <c r="S224" s="87"/>
      <c r="T224" s="78">
        <f t="shared" si="13"/>
        <v>9</v>
      </c>
    </row>
    <row r="225" spans="1:20" ht="19.149999999999999" customHeight="1" x14ac:dyDescent="0.2">
      <c r="A225" s="89">
        <f t="shared" si="12"/>
        <v>10</v>
      </c>
      <c r="B225" s="92" t="s">
        <v>185</v>
      </c>
      <c r="C225" s="92" t="s">
        <v>185</v>
      </c>
      <c r="D225" s="92" t="s">
        <v>185</v>
      </c>
      <c r="E225" s="92" t="s">
        <v>185</v>
      </c>
      <c r="F225" s="92" t="s">
        <v>185</v>
      </c>
      <c r="G225" s="92" t="s">
        <v>185</v>
      </c>
      <c r="H225" s="92" t="s">
        <v>185</v>
      </c>
      <c r="I225" s="92" t="s">
        <v>185</v>
      </c>
      <c r="J225" s="92" t="s">
        <v>185</v>
      </c>
      <c r="K225" s="92" t="s">
        <v>185</v>
      </c>
      <c r="L225" s="92" t="s">
        <v>185</v>
      </c>
      <c r="M225" s="90">
        <v>14.6</v>
      </c>
      <c r="N225" s="90">
        <v>14.6</v>
      </c>
      <c r="O225" s="90">
        <v>14.6</v>
      </c>
      <c r="P225" s="90">
        <v>14.6</v>
      </c>
      <c r="Q225" s="90">
        <v>14.6</v>
      </c>
      <c r="R225" s="90">
        <v>14.6</v>
      </c>
      <c r="S225" s="87"/>
      <c r="T225" s="78">
        <f t="shared" si="13"/>
        <v>10</v>
      </c>
    </row>
    <row r="226" spans="1:20" ht="19.149999999999999" customHeight="1" x14ac:dyDescent="0.2">
      <c r="A226" s="89">
        <f t="shared" si="12"/>
        <v>11</v>
      </c>
      <c r="B226" s="92">
        <v>7.36</v>
      </c>
      <c r="C226" s="92">
        <v>19.28</v>
      </c>
      <c r="D226" s="92">
        <v>19.28</v>
      </c>
      <c r="E226" s="92" t="s">
        <v>187</v>
      </c>
      <c r="F226" s="92">
        <v>7.36</v>
      </c>
      <c r="G226" s="92">
        <v>14.65</v>
      </c>
      <c r="H226" s="92">
        <v>7.36</v>
      </c>
      <c r="I226" s="92" t="s">
        <v>187</v>
      </c>
      <c r="J226" s="92">
        <v>19.28</v>
      </c>
      <c r="K226" s="92">
        <v>19.28</v>
      </c>
      <c r="L226" s="92">
        <v>7.36</v>
      </c>
      <c r="M226" s="90">
        <v>3.3</v>
      </c>
      <c r="N226" s="90">
        <v>3.3</v>
      </c>
      <c r="O226" s="90">
        <v>3.3</v>
      </c>
      <c r="P226" s="90">
        <v>3.3</v>
      </c>
      <c r="Q226" s="90">
        <v>3.3</v>
      </c>
      <c r="R226" s="90">
        <v>3.3</v>
      </c>
      <c r="S226" s="87"/>
      <c r="T226" s="78">
        <f t="shared" si="13"/>
        <v>11</v>
      </c>
    </row>
    <row r="227" spans="1:20" ht="19.149999999999999" customHeight="1" x14ac:dyDescent="0.2">
      <c r="A227" s="89">
        <f t="shared" si="12"/>
        <v>12</v>
      </c>
      <c r="B227" s="91" t="s">
        <v>185</v>
      </c>
      <c r="C227" s="91" t="s">
        <v>185</v>
      </c>
      <c r="D227" s="91" t="s">
        <v>185</v>
      </c>
      <c r="E227" s="91" t="s">
        <v>185</v>
      </c>
      <c r="F227" s="92" t="s">
        <v>185</v>
      </c>
      <c r="G227" s="92" t="s">
        <v>185</v>
      </c>
      <c r="H227" s="92" t="s">
        <v>185</v>
      </c>
      <c r="I227" s="91" t="s">
        <v>185</v>
      </c>
      <c r="J227" s="91" t="s">
        <v>185</v>
      </c>
      <c r="K227" s="91" t="s">
        <v>185</v>
      </c>
      <c r="L227" s="91" t="s">
        <v>185</v>
      </c>
      <c r="M227" s="91">
        <v>9.1</v>
      </c>
      <c r="N227" s="91">
        <v>9.1</v>
      </c>
      <c r="O227" s="91">
        <v>9.1</v>
      </c>
      <c r="P227" s="91">
        <v>9.1</v>
      </c>
      <c r="Q227" s="91">
        <v>9.1</v>
      </c>
      <c r="R227" s="91">
        <v>9.1</v>
      </c>
      <c r="S227" s="87"/>
      <c r="T227" s="78">
        <f t="shared" si="13"/>
        <v>12</v>
      </c>
    </row>
    <row r="228" spans="1:20" ht="19.149999999999999" customHeight="1" x14ac:dyDescent="0.2">
      <c r="A228" s="89">
        <f t="shared" si="12"/>
        <v>13</v>
      </c>
      <c r="B228" s="91" t="s">
        <v>185</v>
      </c>
      <c r="C228" s="91" t="s">
        <v>185</v>
      </c>
      <c r="D228" s="91" t="s">
        <v>185</v>
      </c>
      <c r="E228" s="91" t="s">
        <v>185</v>
      </c>
      <c r="F228" s="92" t="s">
        <v>185</v>
      </c>
      <c r="G228" s="92" t="s">
        <v>185</v>
      </c>
      <c r="H228" s="92" t="s">
        <v>185</v>
      </c>
      <c r="I228" s="91" t="s">
        <v>185</v>
      </c>
      <c r="J228" s="91" t="s">
        <v>185</v>
      </c>
      <c r="K228" s="91" t="s">
        <v>185</v>
      </c>
      <c r="L228" s="91" t="s">
        <v>185</v>
      </c>
      <c r="M228" s="91">
        <v>4.5</v>
      </c>
      <c r="N228" s="91">
        <v>4.5</v>
      </c>
      <c r="O228" s="91">
        <v>4.5</v>
      </c>
      <c r="P228" s="91">
        <v>4.5</v>
      </c>
      <c r="Q228" s="91">
        <v>4.5</v>
      </c>
      <c r="R228" s="91">
        <v>4.5</v>
      </c>
      <c r="S228" s="87"/>
      <c r="T228" s="78">
        <f t="shared" si="13"/>
        <v>13</v>
      </c>
    </row>
    <row r="229" spans="1:20" ht="19.149999999999999" customHeight="1" x14ac:dyDescent="0.2">
      <c r="A229" s="89">
        <f t="shared" si="12"/>
        <v>14</v>
      </c>
      <c r="B229" s="91" t="s">
        <v>185</v>
      </c>
      <c r="C229" s="91" t="s">
        <v>185</v>
      </c>
      <c r="D229" s="91" t="s">
        <v>185</v>
      </c>
      <c r="E229" s="91" t="s">
        <v>185</v>
      </c>
      <c r="F229" s="92" t="s">
        <v>185</v>
      </c>
      <c r="G229" s="92" t="s">
        <v>185</v>
      </c>
      <c r="H229" s="92" t="s">
        <v>185</v>
      </c>
      <c r="I229" s="91" t="s">
        <v>185</v>
      </c>
      <c r="J229" s="91" t="s">
        <v>185</v>
      </c>
      <c r="K229" s="91" t="s">
        <v>185</v>
      </c>
      <c r="L229" s="91" t="s">
        <v>185</v>
      </c>
      <c r="M229" s="91" t="s">
        <v>185</v>
      </c>
      <c r="N229" s="91" t="s">
        <v>185</v>
      </c>
      <c r="O229" s="91" t="s">
        <v>185</v>
      </c>
      <c r="P229" s="91" t="s">
        <v>185</v>
      </c>
      <c r="Q229" s="91" t="s">
        <v>185</v>
      </c>
      <c r="R229" s="91" t="s">
        <v>185</v>
      </c>
      <c r="S229" s="87"/>
      <c r="T229" s="78">
        <f t="shared" si="13"/>
        <v>14</v>
      </c>
    </row>
    <row r="230" spans="1:20" ht="19.149999999999999" customHeight="1" x14ac:dyDescent="0.2">
      <c r="A230" s="89">
        <f t="shared" si="12"/>
        <v>15</v>
      </c>
      <c r="B230" s="91" t="s">
        <v>185</v>
      </c>
      <c r="C230" s="91" t="s">
        <v>185</v>
      </c>
      <c r="D230" s="91" t="s">
        <v>185</v>
      </c>
      <c r="E230" s="91" t="s">
        <v>185</v>
      </c>
      <c r="F230" s="92" t="s">
        <v>185</v>
      </c>
      <c r="G230" s="92" t="s">
        <v>185</v>
      </c>
      <c r="H230" s="92" t="s">
        <v>185</v>
      </c>
      <c r="I230" s="91" t="s">
        <v>185</v>
      </c>
      <c r="J230" s="91" t="s">
        <v>185</v>
      </c>
      <c r="K230" s="91" t="s">
        <v>185</v>
      </c>
      <c r="L230" s="91" t="s">
        <v>185</v>
      </c>
      <c r="M230" s="91">
        <v>6.7</v>
      </c>
      <c r="N230" s="91">
        <v>6.7</v>
      </c>
      <c r="O230" s="91">
        <v>6.7</v>
      </c>
      <c r="P230" s="91">
        <v>6.7</v>
      </c>
      <c r="Q230" s="91">
        <v>6.7</v>
      </c>
      <c r="R230" s="91">
        <v>6.7</v>
      </c>
      <c r="S230" s="87"/>
      <c r="T230" s="78">
        <f t="shared" si="13"/>
        <v>15</v>
      </c>
    </row>
    <row r="231" spans="1:20" ht="19.149999999999999" customHeight="1" x14ac:dyDescent="0.2">
      <c r="A231" s="89">
        <f t="shared" si="12"/>
        <v>16</v>
      </c>
      <c r="B231" s="91" t="s">
        <v>185</v>
      </c>
      <c r="C231" s="91" t="s">
        <v>185</v>
      </c>
      <c r="D231" s="91" t="s">
        <v>185</v>
      </c>
      <c r="E231" s="91" t="s">
        <v>185</v>
      </c>
      <c r="F231" s="92" t="s">
        <v>185</v>
      </c>
      <c r="G231" s="92" t="s">
        <v>185</v>
      </c>
      <c r="H231" s="92" t="s">
        <v>185</v>
      </c>
      <c r="I231" s="91" t="s">
        <v>185</v>
      </c>
      <c r="J231" s="91" t="s">
        <v>185</v>
      </c>
      <c r="K231" s="91" t="s">
        <v>185</v>
      </c>
      <c r="L231" s="91" t="s">
        <v>185</v>
      </c>
      <c r="M231" s="90">
        <v>5.3</v>
      </c>
      <c r="N231" s="90">
        <v>5.3</v>
      </c>
      <c r="O231" s="90">
        <v>5.3</v>
      </c>
      <c r="P231" s="90">
        <v>5.3</v>
      </c>
      <c r="Q231" s="90">
        <v>5.3</v>
      </c>
      <c r="R231" s="90">
        <v>5.3</v>
      </c>
      <c r="S231" s="87"/>
      <c r="T231" s="78">
        <f t="shared" si="13"/>
        <v>16</v>
      </c>
    </row>
    <row r="232" spans="1:20" ht="19.149999999999999" customHeight="1" x14ac:dyDescent="0.2">
      <c r="A232" s="89">
        <f t="shared" si="12"/>
        <v>17</v>
      </c>
      <c r="B232" s="92" t="s">
        <v>187</v>
      </c>
      <c r="C232" s="92" t="s">
        <v>187</v>
      </c>
      <c r="D232" s="92" t="s">
        <v>187</v>
      </c>
      <c r="E232" s="91" t="s">
        <v>187</v>
      </c>
      <c r="F232" s="92">
        <v>7.36</v>
      </c>
      <c r="G232" s="92">
        <v>14.65</v>
      </c>
      <c r="H232" s="92">
        <v>7.36</v>
      </c>
      <c r="I232" s="91" t="s">
        <v>187</v>
      </c>
      <c r="J232" s="92" t="s">
        <v>187</v>
      </c>
      <c r="K232" s="92" t="s">
        <v>187</v>
      </c>
      <c r="L232" s="92" t="s">
        <v>187</v>
      </c>
      <c r="M232" s="91">
        <v>16.600000000000001</v>
      </c>
      <c r="N232" s="91">
        <v>16.600000000000001</v>
      </c>
      <c r="O232" s="91">
        <v>16.600000000000001</v>
      </c>
      <c r="P232" s="91">
        <v>16.600000000000001</v>
      </c>
      <c r="Q232" s="91">
        <v>16.600000000000001</v>
      </c>
      <c r="R232" s="91">
        <v>16.600000000000001</v>
      </c>
      <c r="S232" s="87"/>
      <c r="T232" s="78">
        <f t="shared" si="13"/>
        <v>17</v>
      </c>
    </row>
    <row r="233" spans="1:20" ht="19.149999999999999" customHeight="1" x14ac:dyDescent="0.2">
      <c r="A233" s="89">
        <f t="shared" si="12"/>
        <v>18</v>
      </c>
      <c r="B233" s="92" t="s">
        <v>185</v>
      </c>
      <c r="C233" s="92" t="s">
        <v>185</v>
      </c>
      <c r="D233" s="92" t="s">
        <v>185</v>
      </c>
      <c r="E233" s="92" t="s">
        <v>185</v>
      </c>
      <c r="F233" s="92" t="s">
        <v>185</v>
      </c>
      <c r="G233" s="92" t="s">
        <v>185</v>
      </c>
      <c r="H233" s="92" t="s">
        <v>185</v>
      </c>
      <c r="I233" s="92" t="s">
        <v>185</v>
      </c>
      <c r="J233" s="92" t="s">
        <v>185</v>
      </c>
      <c r="K233" s="92" t="s">
        <v>185</v>
      </c>
      <c r="L233" s="92" t="s">
        <v>185</v>
      </c>
      <c r="M233" s="91">
        <v>16.899999999999999</v>
      </c>
      <c r="N233" s="91">
        <v>16.899999999999999</v>
      </c>
      <c r="O233" s="91">
        <v>16.899999999999999</v>
      </c>
      <c r="P233" s="91">
        <v>16.899999999999999</v>
      </c>
      <c r="Q233" s="91">
        <v>16.899999999999999</v>
      </c>
      <c r="R233" s="91">
        <v>16.899999999999999</v>
      </c>
      <c r="S233" s="87"/>
      <c r="T233" s="78">
        <f t="shared" si="13"/>
        <v>18</v>
      </c>
    </row>
    <row r="234" spans="1:20" ht="19.149999999999999" customHeight="1" x14ac:dyDescent="0.2">
      <c r="A234" s="89">
        <f t="shared" si="12"/>
        <v>19</v>
      </c>
      <c r="B234" s="92" t="s">
        <v>185</v>
      </c>
      <c r="C234" s="92" t="s">
        <v>185</v>
      </c>
      <c r="D234" s="92" t="s">
        <v>185</v>
      </c>
      <c r="E234" s="92" t="s">
        <v>185</v>
      </c>
      <c r="F234" s="92" t="s">
        <v>185</v>
      </c>
      <c r="G234" s="92" t="s">
        <v>185</v>
      </c>
      <c r="H234" s="92" t="s">
        <v>185</v>
      </c>
      <c r="I234" s="92" t="s">
        <v>185</v>
      </c>
      <c r="J234" s="92" t="s">
        <v>185</v>
      </c>
      <c r="K234" s="92" t="s">
        <v>185</v>
      </c>
      <c r="L234" s="92" t="s">
        <v>185</v>
      </c>
      <c r="M234" s="91">
        <v>16.100000000000001</v>
      </c>
      <c r="N234" s="91">
        <v>16.100000000000001</v>
      </c>
      <c r="O234" s="91">
        <v>16.100000000000001</v>
      </c>
      <c r="P234" s="91">
        <v>16.100000000000001</v>
      </c>
      <c r="Q234" s="91">
        <v>16.100000000000001</v>
      </c>
      <c r="R234" s="91">
        <v>16.100000000000001</v>
      </c>
      <c r="S234" s="87"/>
      <c r="T234" s="78">
        <f t="shared" si="13"/>
        <v>19</v>
      </c>
    </row>
    <row r="235" spans="1:20" ht="19.149999999999999" customHeight="1" x14ac:dyDescent="0.2">
      <c r="A235" s="89">
        <f t="shared" si="12"/>
        <v>20</v>
      </c>
      <c r="B235" s="92" t="s">
        <v>185</v>
      </c>
      <c r="C235" s="92" t="s">
        <v>185</v>
      </c>
      <c r="D235" s="92" t="s">
        <v>185</v>
      </c>
      <c r="E235" s="92" t="s">
        <v>185</v>
      </c>
      <c r="F235" s="92" t="s">
        <v>185</v>
      </c>
      <c r="G235" s="92" t="s">
        <v>185</v>
      </c>
      <c r="H235" s="92" t="s">
        <v>185</v>
      </c>
      <c r="I235" s="92" t="s">
        <v>185</v>
      </c>
      <c r="J235" s="92" t="s">
        <v>185</v>
      </c>
      <c r="K235" s="92" t="s">
        <v>185</v>
      </c>
      <c r="L235" s="92" t="s">
        <v>185</v>
      </c>
      <c r="M235" s="91">
        <v>16.399999999999999</v>
      </c>
      <c r="N235" s="91">
        <v>16.399999999999999</v>
      </c>
      <c r="O235" s="91">
        <v>16.399999999999999</v>
      </c>
      <c r="P235" s="91">
        <v>16.399999999999999</v>
      </c>
      <c r="Q235" s="91">
        <v>16.399999999999999</v>
      </c>
      <c r="R235" s="91">
        <v>16.399999999999999</v>
      </c>
      <c r="S235" s="87"/>
      <c r="T235" s="78">
        <f t="shared" si="13"/>
        <v>20</v>
      </c>
    </row>
    <row r="236" spans="1:20" ht="19.149999999999999" customHeight="1" x14ac:dyDescent="0.2">
      <c r="A236" s="89">
        <f t="shared" si="12"/>
        <v>21</v>
      </c>
      <c r="B236" s="92" t="s">
        <v>185</v>
      </c>
      <c r="C236" s="92" t="s">
        <v>185</v>
      </c>
      <c r="D236" s="92" t="s">
        <v>185</v>
      </c>
      <c r="E236" s="92" t="s">
        <v>185</v>
      </c>
      <c r="F236" s="92" t="s">
        <v>185</v>
      </c>
      <c r="G236" s="92" t="s">
        <v>185</v>
      </c>
      <c r="H236" s="92" t="s">
        <v>185</v>
      </c>
      <c r="I236" s="92" t="s">
        <v>185</v>
      </c>
      <c r="J236" s="92" t="s">
        <v>185</v>
      </c>
      <c r="K236" s="92" t="s">
        <v>185</v>
      </c>
      <c r="L236" s="92" t="s">
        <v>185</v>
      </c>
      <c r="M236" s="91">
        <v>15.4</v>
      </c>
      <c r="N236" s="91">
        <v>15.4</v>
      </c>
      <c r="O236" s="91">
        <v>15.4</v>
      </c>
      <c r="P236" s="91">
        <v>15.4</v>
      </c>
      <c r="Q236" s="91">
        <v>15.4</v>
      </c>
      <c r="R236" s="91">
        <v>15.4</v>
      </c>
      <c r="S236" s="87"/>
      <c r="T236" s="78">
        <f t="shared" si="13"/>
        <v>21</v>
      </c>
    </row>
    <row r="237" spans="1:20" ht="19.149999999999999" customHeight="1" x14ac:dyDescent="0.2">
      <c r="A237" s="89">
        <f t="shared" si="12"/>
        <v>22</v>
      </c>
      <c r="B237" s="92" t="s">
        <v>185</v>
      </c>
      <c r="C237" s="92" t="s">
        <v>185</v>
      </c>
      <c r="D237" s="92" t="s">
        <v>185</v>
      </c>
      <c r="E237" s="92" t="s">
        <v>185</v>
      </c>
      <c r="F237" s="92" t="s">
        <v>185</v>
      </c>
      <c r="G237" s="92" t="s">
        <v>185</v>
      </c>
      <c r="H237" s="92" t="s">
        <v>185</v>
      </c>
      <c r="I237" s="92" t="s">
        <v>185</v>
      </c>
      <c r="J237" s="92" t="s">
        <v>185</v>
      </c>
      <c r="K237" s="92" t="s">
        <v>185</v>
      </c>
      <c r="L237" s="92" t="s">
        <v>185</v>
      </c>
      <c r="M237" s="91">
        <v>15.1</v>
      </c>
      <c r="N237" s="91">
        <v>15.1</v>
      </c>
      <c r="O237" s="91">
        <v>15.1</v>
      </c>
      <c r="P237" s="91">
        <v>15.1</v>
      </c>
      <c r="Q237" s="91">
        <v>15.1</v>
      </c>
      <c r="R237" s="91">
        <v>15.1</v>
      </c>
      <c r="S237" s="87"/>
      <c r="T237" s="78">
        <f t="shared" si="13"/>
        <v>22</v>
      </c>
    </row>
    <row r="238" spans="1:20" ht="19.149999999999999" customHeight="1" x14ac:dyDescent="0.2">
      <c r="A238" s="89">
        <f t="shared" si="12"/>
        <v>23</v>
      </c>
      <c r="B238" s="92" t="s">
        <v>185</v>
      </c>
      <c r="C238" s="92" t="s">
        <v>185</v>
      </c>
      <c r="D238" s="92" t="s">
        <v>185</v>
      </c>
      <c r="E238" s="92" t="s">
        <v>185</v>
      </c>
      <c r="F238" s="92" t="s">
        <v>185</v>
      </c>
      <c r="G238" s="92" t="s">
        <v>185</v>
      </c>
      <c r="H238" s="92" t="s">
        <v>185</v>
      </c>
      <c r="I238" s="92" t="s">
        <v>185</v>
      </c>
      <c r="J238" s="92" t="s">
        <v>185</v>
      </c>
      <c r="K238" s="92" t="s">
        <v>185</v>
      </c>
      <c r="L238" s="92" t="s">
        <v>185</v>
      </c>
      <c r="M238" s="91">
        <v>14</v>
      </c>
      <c r="N238" s="91">
        <v>14</v>
      </c>
      <c r="O238" s="91">
        <v>14</v>
      </c>
      <c r="P238" s="91">
        <v>14</v>
      </c>
      <c r="Q238" s="91">
        <v>14</v>
      </c>
      <c r="R238" s="91">
        <v>14</v>
      </c>
      <c r="S238" s="87"/>
      <c r="T238" s="78">
        <f t="shared" si="13"/>
        <v>23</v>
      </c>
    </row>
    <row r="239" spans="1:20" ht="19.149999999999999" customHeight="1" x14ac:dyDescent="0.2">
      <c r="A239" s="89">
        <f t="shared" si="12"/>
        <v>24</v>
      </c>
      <c r="B239" s="92" t="s">
        <v>185</v>
      </c>
      <c r="C239" s="92" t="s">
        <v>185</v>
      </c>
      <c r="D239" s="92" t="s">
        <v>185</v>
      </c>
      <c r="E239" s="92" t="s">
        <v>185</v>
      </c>
      <c r="F239" s="92" t="s">
        <v>185</v>
      </c>
      <c r="G239" s="92" t="s">
        <v>185</v>
      </c>
      <c r="H239" s="92" t="s">
        <v>185</v>
      </c>
      <c r="I239" s="92" t="s">
        <v>185</v>
      </c>
      <c r="J239" s="92" t="s">
        <v>185</v>
      </c>
      <c r="K239" s="92" t="s">
        <v>185</v>
      </c>
      <c r="L239" s="92" t="s">
        <v>185</v>
      </c>
      <c r="M239" s="91">
        <v>13.7</v>
      </c>
      <c r="N239" s="91">
        <v>13.7</v>
      </c>
      <c r="O239" s="91">
        <v>13.7</v>
      </c>
      <c r="P239" s="91">
        <v>13.7</v>
      </c>
      <c r="Q239" s="91">
        <v>13.7</v>
      </c>
      <c r="R239" s="91">
        <v>13.7</v>
      </c>
      <c r="S239" s="87"/>
      <c r="T239" s="78">
        <f t="shared" si="13"/>
        <v>24</v>
      </c>
    </row>
    <row r="240" spans="1:20" ht="19.149999999999999" customHeight="1" x14ac:dyDescent="0.2">
      <c r="A240" s="89">
        <f t="shared" si="12"/>
        <v>25</v>
      </c>
      <c r="B240" s="92" t="s">
        <v>185</v>
      </c>
      <c r="C240" s="92" t="s">
        <v>185</v>
      </c>
      <c r="D240" s="92" t="s">
        <v>185</v>
      </c>
      <c r="E240" s="92" t="s">
        <v>185</v>
      </c>
      <c r="F240" s="92" t="s">
        <v>185</v>
      </c>
      <c r="G240" s="92" t="s">
        <v>185</v>
      </c>
      <c r="H240" s="92" t="s">
        <v>185</v>
      </c>
      <c r="I240" s="92" t="s">
        <v>185</v>
      </c>
      <c r="J240" s="92" t="s">
        <v>185</v>
      </c>
      <c r="K240" s="92" t="s">
        <v>185</v>
      </c>
      <c r="L240" s="92" t="s">
        <v>185</v>
      </c>
      <c r="M240" s="91">
        <v>16.100000000000001</v>
      </c>
      <c r="N240" s="91">
        <v>16.100000000000001</v>
      </c>
      <c r="O240" s="91">
        <v>16.100000000000001</v>
      </c>
      <c r="P240" s="91">
        <v>16.100000000000001</v>
      </c>
      <c r="Q240" s="91">
        <v>16.100000000000001</v>
      </c>
      <c r="R240" s="91">
        <v>16.100000000000001</v>
      </c>
      <c r="S240" s="87"/>
      <c r="T240" s="78">
        <f t="shared" si="13"/>
        <v>25</v>
      </c>
    </row>
    <row r="241" spans="1:20" ht="19.149999999999999" customHeight="1" x14ac:dyDescent="0.2">
      <c r="A241" s="89">
        <f t="shared" si="12"/>
        <v>26</v>
      </c>
      <c r="B241" s="92" t="s">
        <v>185</v>
      </c>
      <c r="C241" s="92" t="s">
        <v>185</v>
      </c>
      <c r="D241" s="92" t="s">
        <v>185</v>
      </c>
      <c r="E241" s="92" t="s">
        <v>185</v>
      </c>
      <c r="F241" s="92" t="s">
        <v>185</v>
      </c>
      <c r="G241" s="92" t="s">
        <v>185</v>
      </c>
      <c r="H241" s="92" t="s">
        <v>185</v>
      </c>
      <c r="I241" s="92" t="s">
        <v>185</v>
      </c>
      <c r="J241" s="92" t="s">
        <v>185</v>
      </c>
      <c r="K241" s="92" t="s">
        <v>185</v>
      </c>
      <c r="L241" s="92" t="s">
        <v>185</v>
      </c>
      <c r="M241" s="91">
        <v>17.7</v>
      </c>
      <c r="N241" s="91">
        <v>17.7</v>
      </c>
      <c r="O241" s="91">
        <v>17.7</v>
      </c>
      <c r="P241" s="91">
        <v>17.7</v>
      </c>
      <c r="Q241" s="91">
        <v>17.7</v>
      </c>
      <c r="R241" s="91">
        <v>17.7</v>
      </c>
      <c r="S241" s="87"/>
      <c r="T241" s="78">
        <f t="shared" si="13"/>
        <v>26</v>
      </c>
    </row>
    <row r="242" spans="1:20" ht="19.149999999999999" customHeight="1" x14ac:dyDescent="0.2">
      <c r="A242" s="89">
        <f t="shared" si="12"/>
        <v>27</v>
      </c>
      <c r="B242" s="92" t="s">
        <v>185</v>
      </c>
      <c r="C242" s="92" t="s">
        <v>185</v>
      </c>
      <c r="D242" s="92" t="s">
        <v>185</v>
      </c>
      <c r="E242" s="92" t="s">
        <v>185</v>
      </c>
      <c r="F242" s="92" t="s">
        <v>185</v>
      </c>
      <c r="G242" s="92" t="s">
        <v>185</v>
      </c>
      <c r="H242" s="92" t="s">
        <v>185</v>
      </c>
      <c r="I242" s="92" t="s">
        <v>185</v>
      </c>
      <c r="J242" s="92" t="s">
        <v>185</v>
      </c>
      <c r="K242" s="92" t="s">
        <v>185</v>
      </c>
      <c r="L242" s="92" t="s">
        <v>185</v>
      </c>
      <c r="M242" s="91">
        <v>16.8</v>
      </c>
      <c r="N242" s="91">
        <v>16.8</v>
      </c>
      <c r="O242" s="91">
        <v>16.8</v>
      </c>
      <c r="P242" s="91">
        <v>16.8</v>
      </c>
      <c r="Q242" s="91">
        <v>16.8</v>
      </c>
      <c r="R242" s="91">
        <v>16.8</v>
      </c>
      <c r="S242" s="87"/>
      <c r="T242" s="78">
        <f t="shared" si="13"/>
        <v>27</v>
      </c>
    </row>
    <row r="243" spans="1:20" ht="19.149999999999999" customHeight="1" x14ac:dyDescent="0.2">
      <c r="A243" s="89">
        <f t="shared" si="12"/>
        <v>28</v>
      </c>
      <c r="B243" s="92" t="s">
        <v>185</v>
      </c>
      <c r="C243" s="92" t="s">
        <v>185</v>
      </c>
      <c r="D243" s="92" t="s">
        <v>185</v>
      </c>
      <c r="E243" s="92" t="s">
        <v>185</v>
      </c>
      <c r="F243" s="92" t="s">
        <v>185</v>
      </c>
      <c r="G243" s="92" t="s">
        <v>185</v>
      </c>
      <c r="H243" s="92" t="s">
        <v>185</v>
      </c>
      <c r="I243" s="92" t="s">
        <v>185</v>
      </c>
      <c r="J243" s="92" t="s">
        <v>185</v>
      </c>
      <c r="K243" s="92" t="s">
        <v>185</v>
      </c>
      <c r="L243" s="92" t="s">
        <v>185</v>
      </c>
      <c r="M243" s="91">
        <v>16.399999999999999</v>
      </c>
      <c r="N243" s="91">
        <v>16.399999999999999</v>
      </c>
      <c r="O243" s="91">
        <v>16.399999999999999</v>
      </c>
      <c r="P243" s="91">
        <v>16.399999999999999</v>
      </c>
      <c r="Q243" s="91">
        <v>16.399999999999999</v>
      </c>
      <c r="R243" s="91">
        <v>16.399999999999999</v>
      </c>
      <c r="S243" s="87"/>
      <c r="T243" s="78">
        <f t="shared" si="13"/>
        <v>28</v>
      </c>
    </row>
    <row r="244" spans="1:20" ht="19.149999999999999" customHeight="1" x14ac:dyDescent="0.2">
      <c r="A244" s="89">
        <f t="shared" si="12"/>
        <v>29</v>
      </c>
      <c r="B244" s="92" t="s">
        <v>185</v>
      </c>
      <c r="C244" s="92" t="s">
        <v>185</v>
      </c>
      <c r="D244" s="92" t="s">
        <v>185</v>
      </c>
      <c r="E244" s="92" t="s">
        <v>185</v>
      </c>
      <c r="F244" s="92" t="s">
        <v>185</v>
      </c>
      <c r="G244" s="92" t="s">
        <v>185</v>
      </c>
      <c r="H244" s="92" t="s">
        <v>185</v>
      </c>
      <c r="I244" s="92" t="s">
        <v>185</v>
      </c>
      <c r="J244" s="92" t="s">
        <v>185</v>
      </c>
      <c r="K244" s="92" t="s">
        <v>185</v>
      </c>
      <c r="L244" s="92" t="s">
        <v>185</v>
      </c>
      <c r="M244" s="91">
        <v>18.2</v>
      </c>
      <c r="N244" s="91">
        <v>18.2</v>
      </c>
      <c r="O244" s="91">
        <v>18.2</v>
      </c>
      <c r="P244" s="91">
        <v>18.2</v>
      </c>
      <c r="Q244" s="91">
        <v>18.2</v>
      </c>
      <c r="R244" s="91">
        <v>18.2</v>
      </c>
      <c r="S244" s="87"/>
      <c r="T244" s="78">
        <f t="shared" si="13"/>
        <v>29</v>
      </c>
    </row>
    <row r="245" spans="1:20" ht="19.149999999999999" customHeight="1" x14ac:dyDescent="0.2">
      <c r="A245" s="89">
        <f t="shared" si="12"/>
        <v>30</v>
      </c>
      <c r="B245" s="92" t="s">
        <v>185</v>
      </c>
      <c r="C245" s="92" t="s">
        <v>185</v>
      </c>
      <c r="D245" s="92" t="s">
        <v>185</v>
      </c>
      <c r="E245" s="92" t="s">
        <v>185</v>
      </c>
      <c r="F245" s="92" t="s">
        <v>185</v>
      </c>
      <c r="G245" s="92" t="s">
        <v>185</v>
      </c>
      <c r="H245" s="92" t="s">
        <v>185</v>
      </c>
      <c r="I245" s="92" t="s">
        <v>185</v>
      </c>
      <c r="J245" s="92" t="s">
        <v>185</v>
      </c>
      <c r="K245" s="92" t="s">
        <v>185</v>
      </c>
      <c r="L245" s="92" t="s">
        <v>185</v>
      </c>
      <c r="M245" s="92" t="s">
        <v>185</v>
      </c>
      <c r="N245" s="92" t="s">
        <v>185</v>
      </c>
      <c r="O245" s="92" t="s">
        <v>185</v>
      </c>
      <c r="P245" s="92" t="s">
        <v>185</v>
      </c>
      <c r="Q245" s="92" t="s">
        <v>185</v>
      </c>
      <c r="R245" s="92" t="s">
        <v>185</v>
      </c>
      <c r="S245" s="87"/>
      <c r="T245" s="78">
        <f t="shared" si="13"/>
        <v>30</v>
      </c>
    </row>
    <row r="246" spans="1:20" ht="19.149999999999999" customHeight="1" x14ac:dyDescent="0.2">
      <c r="A246" s="89">
        <f t="shared" si="12"/>
        <v>31</v>
      </c>
      <c r="B246" s="92" t="s">
        <v>187</v>
      </c>
      <c r="C246" s="92" t="s">
        <v>187</v>
      </c>
      <c r="D246" s="92" t="s">
        <v>187</v>
      </c>
      <c r="E246" s="91" t="s">
        <v>187</v>
      </c>
      <c r="F246" s="92">
        <v>7.36</v>
      </c>
      <c r="G246" s="92">
        <v>14.65</v>
      </c>
      <c r="H246" s="92">
        <v>7.36</v>
      </c>
      <c r="I246" s="91" t="s">
        <v>187</v>
      </c>
      <c r="J246" s="92" t="s">
        <v>187</v>
      </c>
      <c r="K246" s="92" t="s">
        <v>187</v>
      </c>
      <c r="L246" s="92" t="s">
        <v>187</v>
      </c>
      <c r="M246" s="91">
        <v>17.100000000000001</v>
      </c>
      <c r="N246" s="91">
        <v>17.100000000000001</v>
      </c>
      <c r="O246" s="91">
        <v>17.100000000000001</v>
      </c>
      <c r="P246" s="91">
        <v>17.100000000000001</v>
      </c>
      <c r="Q246" s="91">
        <v>17.100000000000001</v>
      </c>
      <c r="R246" s="91">
        <v>17.100000000000001</v>
      </c>
      <c r="T246" s="78">
        <f t="shared" si="13"/>
        <v>31</v>
      </c>
    </row>
    <row r="247" spans="1:20" ht="19.149999999999999" customHeight="1" x14ac:dyDescent="0.2"/>
    <row r="248" spans="1:20" ht="19.149999999999999" customHeight="1" x14ac:dyDescent="0.25">
      <c r="A248" s="94" t="s">
        <v>56</v>
      </c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/>
      <c r="N248" s="76"/>
      <c r="O248" s="76"/>
      <c r="P248" s="76"/>
      <c r="Q248" s="76"/>
      <c r="R248" s="76"/>
    </row>
    <row r="249" spans="1:20" ht="19.149999999999999" customHeight="1" x14ac:dyDescent="0.2"/>
    <row r="250" spans="1:20" ht="19.149999999999999" customHeight="1" x14ac:dyDescent="0.25">
      <c r="A250" s="80" t="s">
        <v>29</v>
      </c>
      <c r="B250" s="81" t="s">
        <v>58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3"/>
      <c r="M250" s="84" t="s">
        <v>59</v>
      </c>
      <c r="N250" s="85"/>
      <c r="O250" s="85"/>
      <c r="P250" s="85"/>
      <c r="Q250" s="85"/>
      <c r="R250" s="86"/>
      <c r="S250" s="87"/>
    </row>
    <row r="251" spans="1:20" ht="19.149999999999999" customHeight="1" x14ac:dyDescent="0.2">
      <c r="A251" s="88">
        <f>A4</f>
        <v>2019</v>
      </c>
      <c r="B251" s="89" t="s">
        <v>60</v>
      </c>
      <c r="C251" s="89" t="s">
        <v>61</v>
      </c>
      <c r="D251" s="89" t="s">
        <v>62</v>
      </c>
      <c r="E251" s="89" t="s">
        <v>63</v>
      </c>
      <c r="F251" s="89" t="s">
        <v>64</v>
      </c>
      <c r="G251" s="89" t="s">
        <v>65</v>
      </c>
      <c r="H251" s="89" t="s">
        <v>66</v>
      </c>
      <c r="I251" s="89" t="s">
        <v>67</v>
      </c>
      <c r="J251" s="89" t="s">
        <v>68</v>
      </c>
      <c r="K251" s="89" t="s">
        <v>69</v>
      </c>
      <c r="L251" s="89" t="s">
        <v>70</v>
      </c>
      <c r="M251" s="90" t="s">
        <v>60</v>
      </c>
      <c r="N251" s="91" t="s">
        <v>61</v>
      </c>
      <c r="O251" s="91" t="s">
        <v>62</v>
      </c>
      <c r="P251" s="91" t="s">
        <v>63</v>
      </c>
      <c r="Q251" s="91" t="s">
        <v>64</v>
      </c>
      <c r="R251" s="91" t="s">
        <v>65</v>
      </c>
      <c r="S251" s="87"/>
    </row>
    <row r="252" spans="1:20" ht="19.149999999999999" customHeight="1" x14ac:dyDescent="0.2">
      <c r="A252" s="89">
        <v>1</v>
      </c>
      <c r="B252" s="92" t="s">
        <v>187</v>
      </c>
      <c r="C252" s="92" t="s">
        <v>187</v>
      </c>
      <c r="D252" s="92" t="s">
        <v>187</v>
      </c>
      <c r="E252" s="91" t="s">
        <v>187</v>
      </c>
      <c r="F252" s="92">
        <v>7.36</v>
      </c>
      <c r="G252" s="92">
        <v>14.65</v>
      </c>
      <c r="H252" s="92">
        <v>7.36</v>
      </c>
      <c r="I252" s="91" t="s">
        <v>187</v>
      </c>
      <c r="J252" s="92" t="s">
        <v>187</v>
      </c>
      <c r="K252" s="92" t="s">
        <v>187</v>
      </c>
      <c r="L252" s="92" t="s">
        <v>187</v>
      </c>
      <c r="M252" s="91">
        <v>13.6</v>
      </c>
      <c r="N252" s="91">
        <v>13.6</v>
      </c>
      <c r="O252" s="91">
        <v>13.6</v>
      </c>
      <c r="P252" s="91">
        <v>13.6</v>
      </c>
      <c r="Q252" s="91">
        <v>13.6</v>
      </c>
      <c r="R252" s="91">
        <v>13.6</v>
      </c>
      <c r="S252" s="87"/>
      <c r="T252" s="78">
        <v>1</v>
      </c>
    </row>
    <row r="253" spans="1:20" ht="19.149999999999999" customHeight="1" x14ac:dyDescent="0.2">
      <c r="A253" s="89">
        <f t="shared" ref="A253:A282" si="14">A252+1</f>
        <v>2</v>
      </c>
      <c r="B253" s="92" t="s">
        <v>185</v>
      </c>
      <c r="C253" s="92" t="s">
        <v>185</v>
      </c>
      <c r="D253" s="92" t="s">
        <v>185</v>
      </c>
      <c r="E253" s="92" t="s">
        <v>185</v>
      </c>
      <c r="F253" s="92" t="s">
        <v>185</v>
      </c>
      <c r="G253" s="92" t="s">
        <v>185</v>
      </c>
      <c r="H253" s="92" t="s">
        <v>185</v>
      </c>
      <c r="I253" s="92" t="s">
        <v>185</v>
      </c>
      <c r="J253" s="92" t="s">
        <v>185</v>
      </c>
      <c r="K253" s="92" t="s">
        <v>185</v>
      </c>
      <c r="L253" s="92" t="s">
        <v>185</v>
      </c>
      <c r="M253" s="92" t="s">
        <v>185</v>
      </c>
      <c r="N253" s="92" t="s">
        <v>185</v>
      </c>
      <c r="O253" s="92" t="s">
        <v>185</v>
      </c>
      <c r="P253" s="92" t="s">
        <v>185</v>
      </c>
      <c r="Q253" s="92" t="s">
        <v>185</v>
      </c>
      <c r="R253" s="92" t="s">
        <v>185</v>
      </c>
      <c r="S253" s="87"/>
      <c r="T253" s="78">
        <f t="shared" ref="T253:T282" si="15">T252+1</f>
        <v>2</v>
      </c>
    </row>
    <row r="254" spans="1:20" ht="19.149999999999999" customHeight="1" x14ac:dyDescent="0.2">
      <c r="A254" s="89">
        <f t="shared" si="14"/>
        <v>3</v>
      </c>
      <c r="B254" s="92" t="s">
        <v>185</v>
      </c>
      <c r="C254" s="92" t="s">
        <v>185</v>
      </c>
      <c r="D254" s="92" t="s">
        <v>185</v>
      </c>
      <c r="E254" s="92" t="s">
        <v>185</v>
      </c>
      <c r="F254" s="92" t="s">
        <v>185</v>
      </c>
      <c r="G254" s="92" t="s">
        <v>185</v>
      </c>
      <c r="H254" s="92" t="s">
        <v>185</v>
      </c>
      <c r="I254" s="92" t="s">
        <v>185</v>
      </c>
      <c r="J254" s="92" t="s">
        <v>185</v>
      </c>
      <c r="K254" s="92" t="s">
        <v>185</v>
      </c>
      <c r="L254" s="92" t="s">
        <v>185</v>
      </c>
      <c r="M254" s="91">
        <v>12.4</v>
      </c>
      <c r="N254" s="91">
        <v>12.4</v>
      </c>
      <c r="O254" s="91">
        <v>12.4</v>
      </c>
      <c r="P254" s="91">
        <v>12.4</v>
      </c>
      <c r="Q254" s="91">
        <v>12.4</v>
      </c>
      <c r="R254" s="91">
        <v>12.4</v>
      </c>
      <c r="S254" s="87"/>
      <c r="T254" s="78">
        <f t="shared" si="15"/>
        <v>3</v>
      </c>
    </row>
    <row r="255" spans="1:20" ht="19.149999999999999" customHeight="1" x14ac:dyDescent="0.2">
      <c r="A255" s="89">
        <f t="shared" si="14"/>
        <v>4</v>
      </c>
      <c r="B255" s="92" t="s">
        <v>185</v>
      </c>
      <c r="C255" s="92" t="s">
        <v>185</v>
      </c>
      <c r="D255" s="92" t="s">
        <v>185</v>
      </c>
      <c r="E255" s="92" t="s">
        <v>185</v>
      </c>
      <c r="F255" s="92" t="s">
        <v>185</v>
      </c>
      <c r="G255" s="92" t="s">
        <v>185</v>
      </c>
      <c r="H255" s="92" t="s">
        <v>185</v>
      </c>
      <c r="I255" s="92" t="s">
        <v>185</v>
      </c>
      <c r="J255" s="92" t="s">
        <v>185</v>
      </c>
      <c r="K255" s="92" t="s">
        <v>185</v>
      </c>
      <c r="L255" s="92" t="s">
        <v>185</v>
      </c>
      <c r="M255" s="91">
        <v>12.7</v>
      </c>
      <c r="N255" s="91">
        <v>12.7</v>
      </c>
      <c r="O255" s="91">
        <v>12.7</v>
      </c>
      <c r="P255" s="91">
        <v>12.7</v>
      </c>
      <c r="Q255" s="91">
        <v>12.7</v>
      </c>
      <c r="R255" s="91">
        <v>12.7</v>
      </c>
      <c r="S255" s="93"/>
      <c r="T255" s="78">
        <f t="shared" si="15"/>
        <v>4</v>
      </c>
    </row>
    <row r="256" spans="1:20" ht="19.149999999999999" customHeight="1" x14ac:dyDescent="0.2">
      <c r="A256" s="89">
        <f t="shared" si="14"/>
        <v>5</v>
      </c>
      <c r="B256" s="92" t="s">
        <v>185</v>
      </c>
      <c r="C256" s="92" t="s">
        <v>185</v>
      </c>
      <c r="D256" s="92" t="s">
        <v>185</v>
      </c>
      <c r="E256" s="92" t="s">
        <v>185</v>
      </c>
      <c r="F256" s="92" t="s">
        <v>185</v>
      </c>
      <c r="G256" s="92" t="s">
        <v>185</v>
      </c>
      <c r="H256" s="92" t="s">
        <v>185</v>
      </c>
      <c r="I256" s="92" t="s">
        <v>185</v>
      </c>
      <c r="J256" s="92" t="s">
        <v>185</v>
      </c>
      <c r="K256" s="92" t="s">
        <v>185</v>
      </c>
      <c r="L256" s="92" t="s">
        <v>185</v>
      </c>
      <c r="M256" s="91">
        <v>12.2</v>
      </c>
      <c r="N256" s="91">
        <v>12.2</v>
      </c>
      <c r="O256" s="91">
        <v>12.2</v>
      </c>
      <c r="P256" s="91">
        <v>12.2</v>
      </c>
      <c r="Q256" s="91">
        <v>12.2</v>
      </c>
      <c r="R256" s="91">
        <v>12.2</v>
      </c>
      <c r="S256" s="87"/>
      <c r="T256" s="78">
        <f t="shared" si="15"/>
        <v>5</v>
      </c>
    </row>
    <row r="257" spans="1:20" ht="19.149999999999999" customHeight="1" x14ac:dyDescent="0.2">
      <c r="A257" s="89">
        <f t="shared" si="14"/>
        <v>6</v>
      </c>
      <c r="B257" s="92" t="s">
        <v>187</v>
      </c>
      <c r="C257" s="92">
        <v>19.28</v>
      </c>
      <c r="D257" s="92">
        <v>19.28</v>
      </c>
      <c r="E257" s="92" t="s">
        <v>187</v>
      </c>
      <c r="F257" s="92">
        <v>7.36</v>
      </c>
      <c r="G257" s="92">
        <v>14.65</v>
      </c>
      <c r="H257" s="92">
        <v>7.36</v>
      </c>
      <c r="I257" s="92" t="s">
        <v>187</v>
      </c>
      <c r="J257" s="92">
        <v>19.28</v>
      </c>
      <c r="K257" s="92">
        <v>19.28</v>
      </c>
      <c r="L257" s="92" t="s">
        <v>187</v>
      </c>
      <c r="M257" s="92" t="s">
        <v>187</v>
      </c>
      <c r="N257" s="92" t="s">
        <v>187</v>
      </c>
      <c r="O257" s="92" t="s">
        <v>187</v>
      </c>
      <c r="P257" s="92" t="s">
        <v>187</v>
      </c>
      <c r="Q257" s="92" t="s">
        <v>187</v>
      </c>
      <c r="R257" s="92" t="s">
        <v>187</v>
      </c>
      <c r="S257" s="87"/>
      <c r="T257" s="78">
        <f t="shared" si="15"/>
        <v>6</v>
      </c>
    </row>
    <row r="258" spans="1:20" ht="19.149999999999999" customHeight="1" x14ac:dyDescent="0.2">
      <c r="A258" s="89">
        <f t="shared" si="14"/>
        <v>7</v>
      </c>
      <c r="B258" s="92" t="s">
        <v>185</v>
      </c>
      <c r="C258" s="92">
        <v>14.65</v>
      </c>
      <c r="D258" s="92" t="s">
        <v>185</v>
      </c>
      <c r="E258" s="92" t="s">
        <v>185</v>
      </c>
      <c r="F258" s="92" t="s">
        <v>185</v>
      </c>
      <c r="G258" s="92" t="s">
        <v>185</v>
      </c>
      <c r="H258" s="92" t="s">
        <v>185</v>
      </c>
      <c r="I258" s="92" t="s">
        <v>185</v>
      </c>
      <c r="J258" s="92" t="s">
        <v>185</v>
      </c>
      <c r="K258" s="92">
        <v>14.65</v>
      </c>
      <c r="L258" s="92" t="s">
        <v>185</v>
      </c>
      <c r="M258" s="92" t="s">
        <v>185</v>
      </c>
      <c r="N258" s="92" t="s">
        <v>185</v>
      </c>
      <c r="O258" s="92" t="s">
        <v>185</v>
      </c>
      <c r="P258" s="92" t="s">
        <v>185</v>
      </c>
      <c r="Q258" s="92" t="s">
        <v>185</v>
      </c>
      <c r="R258" s="92" t="s">
        <v>185</v>
      </c>
      <c r="S258" s="87"/>
      <c r="T258" s="78">
        <f t="shared" si="15"/>
        <v>7</v>
      </c>
    </row>
    <row r="259" spans="1:20" ht="19.149999999999999" customHeight="1" x14ac:dyDescent="0.2">
      <c r="A259" s="89">
        <f t="shared" si="14"/>
        <v>8</v>
      </c>
      <c r="B259" s="92" t="s">
        <v>187</v>
      </c>
      <c r="C259" s="92" t="s">
        <v>187</v>
      </c>
      <c r="D259" s="92" t="s">
        <v>187</v>
      </c>
      <c r="E259" s="92" t="s">
        <v>187</v>
      </c>
      <c r="F259" s="92">
        <v>7.36</v>
      </c>
      <c r="G259" s="92">
        <v>14.65</v>
      </c>
      <c r="H259" s="92">
        <v>7.36</v>
      </c>
      <c r="I259" s="92" t="s">
        <v>187</v>
      </c>
      <c r="J259" s="92" t="s">
        <v>187</v>
      </c>
      <c r="K259" s="92" t="s">
        <v>187</v>
      </c>
      <c r="L259" s="92" t="s">
        <v>187</v>
      </c>
      <c r="M259" s="91">
        <v>8.5</v>
      </c>
      <c r="N259" s="91">
        <v>8.5</v>
      </c>
      <c r="O259" s="91">
        <v>8.5</v>
      </c>
      <c r="P259" s="91">
        <v>8.5</v>
      </c>
      <c r="Q259" s="91">
        <v>8.5</v>
      </c>
      <c r="R259" s="91">
        <v>8.5</v>
      </c>
      <c r="S259" s="87"/>
      <c r="T259" s="78">
        <f t="shared" si="15"/>
        <v>8</v>
      </c>
    </row>
    <row r="260" spans="1:20" ht="19.149999999999999" customHeight="1" x14ac:dyDescent="0.2">
      <c r="A260" s="89">
        <f t="shared" si="14"/>
        <v>9</v>
      </c>
      <c r="B260" s="92" t="s">
        <v>185</v>
      </c>
      <c r="C260" s="92" t="s">
        <v>185</v>
      </c>
      <c r="D260" s="92" t="s">
        <v>185</v>
      </c>
      <c r="E260" s="92" t="s">
        <v>185</v>
      </c>
      <c r="F260" s="92" t="s">
        <v>185</v>
      </c>
      <c r="G260" s="92" t="s">
        <v>185</v>
      </c>
      <c r="H260" s="92" t="s">
        <v>185</v>
      </c>
      <c r="I260" s="92" t="s">
        <v>185</v>
      </c>
      <c r="J260" s="92" t="s">
        <v>185</v>
      </c>
      <c r="K260" s="92" t="s">
        <v>185</v>
      </c>
      <c r="L260" s="92" t="s">
        <v>185</v>
      </c>
      <c r="M260" s="91">
        <v>8.9</v>
      </c>
      <c r="N260" s="91">
        <v>8.9</v>
      </c>
      <c r="O260" s="91">
        <v>8.9</v>
      </c>
      <c r="P260" s="91">
        <v>8.9</v>
      </c>
      <c r="Q260" s="91">
        <v>8.9</v>
      </c>
      <c r="R260" s="91">
        <v>8.9</v>
      </c>
      <c r="S260" s="87"/>
      <c r="T260" s="78">
        <f t="shared" si="15"/>
        <v>9</v>
      </c>
    </row>
    <row r="261" spans="1:20" ht="19.149999999999999" customHeight="1" x14ac:dyDescent="0.2">
      <c r="A261" s="89">
        <f t="shared" si="14"/>
        <v>10</v>
      </c>
      <c r="B261" s="92" t="s">
        <v>185</v>
      </c>
      <c r="C261" s="92" t="s">
        <v>185</v>
      </c>
      <c r="D261" s="92" t="s">
        <v>185</v>
      </c>
      <c r="E261" s="92" t="s">
        <v>185</v>
      </c>
      <c r="F261" s="92" t="s">
        <v>185</v>
      </c>
      <c r="G261" s="92" t="s">
        <v>185</v>
      </c>
      <c r="H261" s="92" t="s">
        <v>185</v>
      </c>
      <c r="I261" s="92" t="s">
        <v>185</v>
      </c>
      <c r="J261" s="92" t="s">
        <v>185</v>
      </c>
      <c r="K261" s="92" t="s">
        <v>185</v>
      </c>
      <c r="L261" s="92" t="s">
        <v>185</v>
      </c>
      <c r="M261" s="91">
        <v>7.6</v>
      </c>
      <c r="N261" s="91">
        <v>7.6</v>
      </c>
      <c r="O261" s="91">
        <v>7.6</v>
      </c>
      <c r="P261" s="91">
        <v>7.6</v>
      </c>
      <c r="Q261" s="91">
        <v>7.6</v>
      </c>
      <c r="R261" s="91">
        <v>7.6</v>
      </c>
      <c r="S261" s="87"/>
      <c r="T261" s="78">
        <f t="shared" si="15"/>
        <v>10</v>
      </c>
    </row>
    <row r="262" spans="1:20" ht="19.149999999999999" customHeight="1" x14ac:dyDescent="0.2">
      <c r="A262" s="89">
        <f t="shared" si="14"/>
        <v>11</v>
      </c>
      <c r="B262" s="92" t="s">
        <v>185</v>
      </c>
      <c r="C262" s="92" t="s">
        <v>185</v>
      </c>
      <c r="D262" s="92" t="s">
        <v>185</v>
      </c>
      <c r="E262" s="92" t="s">
        <v>185</v>
      </c>
      <c r="F262" s="92" t="s">
        <v>185</v>
      </c>
      <c r="G262" s="92" t="s">
        <v>185</v>
      </c>
      <c r="H262" s="92" t="s">
        <v>185</v>
      </c>
      <c r="I262" s="92" t="s">
        <v>185</v>
      </c>
      <c r="J262" s="92" t="s">
        <v>185</v>
      </c>
      <c r="K262" s="92" t="s">
        <v>185</v>
      </c>
      <c r="L262" s="92" t="s">
        <v>185</v>
      </c>
      <c r="M262" s="91">
        <v>6.1</v>
      </c>
      <c r="N262" s="91">
        <v>6.1</v>
      </c>
      <c r="O262" s="91">
        <v>6.1</v>
      </c>
      <c r="P262" s="91">
        <v>6.1</v>
      </c>
      <c r="Q262" s="91">
        <v>6.1</v>
      </c>
      <c r="R262" s="91">
        <v>6.1</v>
      </c>
      <c r="S262" s="87"/>
      <c r="T262" s="78">
        <f t="shared" si="15"/>
        <v>11</v>
      </c>
    </row>
    <row r="263" spans="1:20" ht="19.149999999999999" customHeight="1" x14ac:dyDescent="0.2">
      <c r="A263" s="89">
        <f t="shared" si="14"/>
        <v>12</v>
      </c>
      <c r="B263" s="92" t="s">
        <v>185</v>
      </c>
      <c r="C263" s="92" t="s">
        <v>185</v>
      </c>
      <c r="D263" s="92" t="s">
        <v>185</v>
      </c>
      <c r="E263" s="92" t="s">
        <v>185</v>
      </c>
      <c r="F263" s="92" t="s">
        <v>185</v>
      </c>
      <c r="G263" s="92" t="s">
        <v>185</v>
      </c>
      <c r="H263" s="92" t="s">
        <v>185</v>
      </c>
      <c r="I263" s="92" t="s">
        <v>185</v>
      </c>
      <c r="J263" s="92" t="s">
        <v>185</v>
      </c>
      <c r="K263" s="92" t="s">
        <v>185</v>
      </c>
      <c r="L263" s="92" t="s">
        <v>185</v>
      </c>
      <c r="M263" s="91">
        <v>7.2</v>
      </c>
      <c r="N263" s="91">
        <v>7.2</v>
      </c>
      <c r="O263" s="91">
        <v>7.2</v>
      </c>
      <c r="P263" s="91">
        <v>7.2</v>
      </c>
      <c r="Q263" s="91">
        <v>7.2</v>
      </c>
      <c r="R263" s="91">
        <v>7.2</v>
      </c>
      <c r="S263" s="87"/>
      <c r="T263" s="78">
        <f t="shared" si="15"/>
        <v>12</v>
      </c>
    </row>
    <row r="264" spans="1:20" ht="19.149999999999999" customHeight="1" x14ac:dyDescent="0.2">
      <c r="A264" s="89">
        <f t="shared" si="14"/>
        <v>13</v>
      </c>
      <c r="B264" s="92" t="s">
        <v>185</v>
      </c>
      <c r="C264" s="92" t="s">
        <v>185</v>
      </c>
      <c r="D264" s="92" t="s">
        <v>185</v>
      </c>
      <c r="E264" s="92" t="s">
        <v>185</v>
      </c>
      <c r="F264" s="92" t="s">
        <v>185</v>
      </c>
      <c r="G264" s="92" t="s">
        <v>185</v>
      </c>
      <c r="H264" s="92" t="s">
        <v>185</v>
      </c>
      <c r="I264" s="92" t="s">
        <v>185</v>
      </c>
      <c r="J264" s="92" t="s">
        <v>185</v>
      </c>
      <c r="K264" s="92" t="s">
        <v>185</v>
      </c>
      <c r="L264" s="92" t="s">
        <v>185</v>
      </c>
      <c r="M264" s="91" t="s">
        <v>185</v>
      </c>
      <c r="N264" s="91" t="s">
        <v>185</v>
      </c>
      <c r="O264" s="91" t="s">
        <v>185</v>
      </c>
      <c r="P264" s="91" t="s">
        <v>185</v>
      </c>
      <c r="Q264" s="91" t="s">
        <v>185</v>
      </c>
      <c r="R264" s="91" t="s">
        <v>185</v>
      </c>
      <c r="S264" s="87"/>
      <c r="T264" s="78">
        <f t="shared" si="15"/>
        <v>13</v>
      </c>
    </row>
    <row r="265" spans="1:20" ht="19.149999999999999" customHeight="1" x14ac:dyDescent="0.2">
      <c r="A265" s="89">
        <f t="shared" si="14"/>
        <v>14</v>
      </c>
      <c r="B265" s="92" t="s">
        <v>185</v>
      </c>
      <c r="C265" s="92" t="s">
        <v>185</v>
      </c>
      <c r="D265" s="92" t="s">
        <v>185</v>
      </c>
      <c r="E265" s="92" t="s">
        <v>185</v>
      </c>
      <c r="F265" s="92" t="s">
        <v>185</v>
      </c>
      <c r="G265" s="92" t="s">
        <v>185</v>
      </c>
      <c r="H265" s="92" t="s">
        <v>185</v>
      </c>
      <c r="I265" s="92" t="s">
        <v>185</v>
      </c>
      <c r="J265" s="92" t="s">
        <v>185</v>
      </c>
      <c r="K265" s="92" t="s">
        <v>185</v>
      </c>
      <c r="L265" s="92" t="s">
        <v>185</v>
      </c>
      <c r="M265" s="91">
        <v>6.7</v>
      </c>
      <c r="N265" s="91">
        <v>6.7</v>
      </c>
      <c r="O265" s="91">
        <v>6.7</v>
      </c>
      <c r="P265" s="91">
        <v>6.7</v>
      </c>
      <c r="Q265" s="91">
        <v>6.7</v>
      </c>
      <c r="R265" s="91">
        <v>6.7</v>
      </c>
      <c r="S265" s="87"/>
      <c r="T265" s="78">
        <f t="shared" si="15"/>
        <v>14</v>
      </c>
    </row>
    <row r="266" spans="1:20" ht="19.149999999999999" customHeight="1" x14ac:dyDescent="0.2">
      <c r="A266" s="89">
        <f t="shared" si="14"/>
        <v>15</v>
      </c>
      <c r="B266" s="92" t="s">
        <v>185</v>
      </c>
      <c r="C266" s="92" t="s">
        <v>185</v>
      </c>
      <c r="D266" s="92" t="s">
        <v>185</v>
      </c>
      <c r="E266" s="92" t="s">
        <v>185</v>
      </c>
      <c r="F266" s="92" t="s">
        <v>185</v>
      </c>
      <c r="G266" s="92" t="s">
        <v>185</v>
      </c>
      <c r="H266" s="92" t="s">
        <v>185</v>
      </c>
      <c r="I266" s="92" t="s">
        <v>185</v>
      </c>
      <c r="J266" s="92" t="s">
        <v>185</v>
      </c>
      <c r="K266" s="92" t="s">
        <v>185</v>
      </c>
      <c r="L266" s="92" t="s">
        <v>185</v>
      </c>
      <c r="M266" s="91">
        <v>6</v>
      </c>
      <c r="N266" s="91">
        <v>6</v>
      </c>
      <c r="O266" s="91">
        <v>6</v>
      </c>
      <c r="P266" s="91">
        <v>6</v>
      </c>
      <c r="Q266" s="91">
        <v>6</v>
      </c>
      <c r="R266" s="91">
        <v>6</v>
      </c>
      <c r="S266" s="87"/>
      <c r="T266" s="78">
        <f t="shared" si="15"/>
        <v>15</v>
      </c>
    </row>
    <row r="267" spans="1:20" ht="19.149999999999999" customHeight="1" x14ac:dyDescent="0.2">
      <c r="A267" s="89">
        <f t="shared" si="14"/>
        <v>16</v>
      </c>
      <c r="B267" s="92" t="s">
        <v>185</v>
      </c>
      <c r="C267" s="92" t="s">
        <v>185</v>
      </c>
      <c r="D267" s="92" t="s">
        <v>185</v>
      </c>
      <c r="E267" s="92" t="s">
        <v>185</v>
      </c>
      <c r="F267" s="92" t="s">
        <v>185</v>
      </c>
      <c r="G267" s="92" t="s">
        <v>185</v>
      </c>
      <c r="H267" s="92" t="s">
        <v>185</v>
      </c>
      <c r="I267" s="92" t="s">
        <v>185</v>
      </c>
      <c r="J267" s="92" t="s">
        <v>185</v>
      </c>
      <c r="K267" s="92" t="s">
        <v>185</v>
      </c>
      <c r="L267" s="92" t="s">
        <v>185</v>
      </c>
      <c r="M267" s="91">
        <v>4.9000000000000004</v>
      </c>
      <c r="N267" s="91">
        <v>4.9000000000000004</v>
      </c>
      <c r="O267" s="91">
        <v>4.9000000000000004</v>
      </c>
      <c r="P267" s="91">
        <v>4.9000000000000004</v>
      </c>
      <c r="Q267" s="91">
        <v>4.9000000000000004</v>
      </c>
      <c r="R267" s="91">
        <v>4.9000000000000004</v>
      </c>
      <c r="S267" s="87"/>
      <c r="T267" s="78">
        <f t="shared" si="15"/>
        <v>16</v>
      </c>
    </row>
    <row r="268" spans="1:20" ht="19.149999999999999" customHeight="1" x14ac:dyDescent="0.2">
      <c r="A268" s="89">
        <f t="shared" si="14"/>
        <v>17</v>
      </c>
      <c r="B268" s="92" t="s">
        <v>185</v>
      </c>
      <c r="C268" s="92" t="s">
        <v>185</v>
      </c>
      <c r="D268" s="92" t="s">
        <v>185</v>
      </c>
      <c r="E268" s="92" t="s">
        <v>185</v>
      </c>
      <c r="F268" s="92" t="s">
        <v>185</v>
      </c>
      <c r="G268" s="92" t="s">
        <v>185</v>
      </c>
      <c r="H268" s="92" t="s">
        <v>185</v>
      </c>
      <c r="I268" s="92" t="s">
        <v>185</v>
      </c>
      <c r="J268" s="92" t="s">
        <v>185</v>
      </c>
      <c r="K268" s="92" t="s">
        <v>185</v>
      </c>
      <c r="L268" s="92" t="s">
        <v>185</v>
      </c>
      <c r="M268" s="91">
        <v>2.8</v>
      </c>
      <c r="N268" s="91">
        <v>2.8</v>
      </c>
      <c r="O268" s="91">
        <v>2.8</v>
      </c>
      <c r="P268" s="91">
        <v>2.8</v>
      </c>
      <c r="Q268" s="91">
        <v>2.8</v>
      </c>
      <c r="R268" s="91">
        <v>2.8</v>
      </c>
      <c r="S268" s="87"/>
      <c r="T268" s="78">
        <f t="shared" si="15"/>
        <v>17</v>
      </c>
    </row>
    <row r="269" spans="1:20" ht="19.149999999999999" customHeight="1" x14ac:dyDescent="0.2">
      <c r="A269" s="89">
        <f t="shared" si="14"/>
        <v>18</v>
      </c>
      <c r="B269" s="92" t="s">
        <v>185</v>
      </c>
      <c r="C269" s="92" t="s">
        <v>185</v>
      </c>
      <c r="D269" s="92" t="s">
        <v>185</v>
      </c>
      <c r="E269" s="92" t="s">
        <v>185</v>
      </c>
      <c r="F269" s="92" t="s">
        <v>185</v>
      </c>
      <c r="G269" s="92" t="s">
        <v>185</v>
      </c>
      <c r="H269" s="92" t="s">
        <v>185</v>
      </c>
      <c r="I269" s="92" t="s">
        <v>185</v>
      </c>
      <c r="J269" s="92" t="s">
        <v>185</v>
      </c>
      <c r="K269" s="92" t="s">
        <v>185</v>
      </c>
      <c r="L269" s="92" t="s">
        <v>185</v>
      </c>
      <c r="M269" s="91">
        <v>2.1</v>
      </c>
      <c r="N269" s="91">
        <v>2.1</v>
      </c>
      <c r="O269" s="91">
        <v>2.1</v>
      </c>
      <c r="P269" s="91">
        <v>2.1</v>
      </c>
      <c r="Q269" s="91">
        <v>2.1</v>
      </c>
      <c r="R269" s="91">
        <v>2.1</v>
      </c>
      <c r="S269" s="87"/>
      <c r="T269" s="78">
        <f t="shared" si="15"/>
        <v>18</v>
      </c>
    </row>
    <row r="270" spans="1:20" ht="19.149999999999999" customHeight="1" x14ac:dyDescent="0.2">
      <c r="A270" s="89">
        <f t="shared" si="14"/>
        <v>19</v>
      </c>
      <c r="B270" s="92" t="s">
        <v>185</v>
      </c>
      <c r="C270" s="92" t="s">
        <v>185</v>
      </c>
      <c r="D270" s="92" t="s">
        <v>185</v>
      </c>
      <c r="E270" s="92" t="s">
        <v>185</v>
      </c>
      <c r="F270" s="92" t="s">
        <v>185</v>
      </c>
      <c r="G270" s="92" t="s">
        <v>185</v>
      </c>
      <c r="H270" s="92" t="s">
        <v>185</v>
      </c>
      <c r="I270" s="92" t="s">
        <v>185</v>
      </c>
      <c r="J270" s="92" t="s">
        <v>185</v>
      </c>
      <c r="K270" s="92" t="s">
        <v>185</v>
      </c>
      <c r="L270" s="92" t="s">
        <v>185</v>
      </c>
      <c r="M270" s="91">
        <v>1.1000000000000001</v>
      </c>
      <c r="N270" s="91">
        <v>1.1000000000000001</v>
      </c>
      <c r="O270" s="91">
        <v>1.1000000000000001</v>
      </c>
      <c r="P270" s="91">
        <v>1.1000000000000001</v>
      </c>
      <c r="Q270" s="91">
        <v>1.1000000000000001</v>
      </c>
      <c r="R270" s="91">
        <v>1.1000000000000001</v>
      </c>
      <c r="S270" s="87"/>
      <c r="T270" s="78">
        <f t="shared" si="15"/>
        <v>19</v>
      </c>
    </row>
    <row r="271" spans="1:20" ht="19.149999999999999" customHeight="1" x14ac:dyDescent="0.2">
      <c r="A271" s="89">
        <f t="shared" si="14"/>
        <v>20</v>
      </c>
      <c r="B271" s="92" t="s">
        <v>185</v>
      </c>
      <c r="C271" s="92" t="s">
        <v>185</v>
      </c>
      <c r="D271" s="92" t="s">
        <v>185</v>
      </c>
      <c r="E271" s="92" t="s">
        <v>185</v>
      </c>
      <c r="F271" s="92" t="s">
        <v>185</v>
      </c>
      <c r="G271" s="92" t="s">
        <v>185</v>
      </c>
      <c r="H271" s="92" t="s">
        <v>185</v>
      </c>
      <c r="I271" s="92" t="s">
        <v>185</v>
      </c>
      <c r="J271" s="92" t="s">
        <v>185</v>
      </c>
      <c r="K271" s="92" t="s">
        <v>185</v>
      </c>
      <c r="L271" s="92" t="s">
        <v>185</v>
      </c>
      <c r="M271" s="91">
        <v>4</v>
      </c>
      <c r="N271" s="91">
        <v>4</v>
      </c>
      <c r="O271" s="91">
        <v>4</v>
      </c>
      <c r="P271" s="91">
        <v>4</v>
      </c>
      <c r="Q271" s="91">
        <v>4</v>
      </c>
      <c r="R271" s="91">
        <v>4</v>
      </c>
      <c r="S271" s="87"/>
      <c r="T271" s="78">
        <f t="shared" si="15"/>
        <v>20</v>
      </c>
    </row>
    <row r="272" spans="1:20" ht="19.149999999999999" customHeight="1" x14ac:dyDescent="0.2">
      <c r="A272" s="89">
        <f t="shared" si="14"/>
        <v>21</v>
      </c>
      <c r="B272" s="92" t="s">
        <v>187</v>
      </c>
      <c r="C272" s="92" t="s">
        <v>187</v>
      </c>
      <c r="D272" s="92">
        <v>7.36</v>
      </c>
      <c r="E272" s="92" t="s">
        <v>187</v>
      </c>
      <c r="F272" s="92">
        <v>7.36</v>
      </c>
      <c r="G272" s="92">
        <v>14.65</v>
      </c>
      <c r="H272" s="92">
        <v>7.36</v>
      </c>
      <c r="I272" s="92" t="s">
        <v>187</v>
      </c>
      <c r="J272" s="92">
        <v>7.36</v>
      </c>
      <c r="K272" s="92" t="s">
        <v>187</v>
      </c>
      <c r="L272" s="92" t="s">
        <v>187</v>
      </c>
      <c r="M272" s="91" t="s">
        <v>187</v>
      </c>
      <c r="N272" s="91" t="s">
        <v>187</v>
      </c>
      <c r="O272" s="91" t="s">
        <v>187</v>
      </c>
      <c r="P272" s="91" t="s">
        <v>187</v>
      </c>
      <c r="Q272" s="91" t="s">
        <v>187</v>
      </c>
      <c r="R272" s="91" t="s">
        <v>187</v>
      </c>
      <c r="S272" s="87"/>
      <c r="T272" s="78">
        <f t="shared" si="15"/>
        <v>21</v>
      </c>
    </row>
    <row r="273" spans="1:20" ht="19.149999999999999" customHeight="1" x14ac:dyDescent="0.2">
      <c r="A273" s="89">
        <f t="shared" si="14"/>
        <v>22</v>
      </c>
      <c r="B273" s="92" t="s">
        <v>185</v>
      </c>
      <c r="C273" s="92">
        <v>4.2</v>
      </c>
      <c r="D273" s="92" t="s">
        <v>185</v>
      </c>
      <c r="E273" s="92" t="s">
        <v>185</v>
      </c>
      <c r="F273" s="92" t="s">
        <v>185</v>
      </c>
      <c r="G273" s="92" t="s">
        <v>185</v>
      </c>
      <c r="H273" s="92" t="s">
        <v>185</v>
      </c>
      <c r="I273" s="92" t="s">
        <v>185</v>
      </c>
      <c r="J273" s="92" t="s">
        <v>185</v>
      </c>
      <c r="K273" s="92">
        <v>4.2</v>
      </c>
      <c r="L273" s="92" t="s">
        <v>185</v>
      </c>
      <c r="M273" s="91" t="s">
        <v>185</v>
      </c>
      <c r="N273" s="91" t="s">
        <v>185</v>
      </c>
      <c r="O273" s="91" t="s">
        <v>185</v>
      </c>
      <c r="P273" s="91" t="s">
        <v>185</v>
      </c>
      <c r="Q273" s="91" t="s">
        <v>185</v>
      </c>
      <c r="R273" s="91" t="s">
        <v>185</v>
      </c>
      <c r="S273" s="87"/>
      <c r="T273" s="78">
        <f t="shared" si="15"/>
        <v>22</v>
      </c>
    </row>
    <row r="274" spans="1:20" ht="19.149999999999999" customHeight="1" x14ac:dyDescent="0.2">
      <c r="A274" s="89">
        <f t="shared" si="14"/>
        <v>23</v>
      </c>
      <c r="B274" s="92" t="s">
        <v>185</v>
      </c>
      <c r="C274" s="92" t="s">
        <v>187</v>
      </c>
      <c r="D274" s="92" t="s">
        <v>187</v>
      </c>
      <c r="E274" s="92" t="s">
        <v>185</v>
      </c>
      <c r="F274" s="92" t="s">
        <v>185</v>
      </c>
      <c r="G274" s="92" t="s">
        <v>185</v>
      </c>
      <c r="H274" s="92" t="s">
        <v>185</v>
      </c>
      <c r="I274" s="92" t="s">
        <v>185</v>
      </c>
      <c r="J274" s="92" t="s">
        <v>187</v>
      </c>
      <c r="K274" s="92" t="s">
        <v>187</v>
      </c>
      <c r="L274" s="92" t="s">
        <v>185</v>
      </c>
      <c r="M274" s="91">
        <v>2.5</v>
      </c>
      <c r="N274" s="91">
        <v>2.5</v>
      </c>
      <c r="O274" s="91">
        <v>2.5</v>
      </c>
      <c r="P274" s="91">
        <v>2.5</v>
      </c>
      <c r="Q274" s="91">
        <v>2.5</v>
      </c>
      <c r="R274" s="91">
        <v>2.5</v>
      </c>
      <c r="S274" s="87"/>
      <c r="T274" s="78">
        <f t="shared" si="15"/>
        <v>23</v>
      </c>
    </row>
    <row r="275" spans="1:20" ht="19.149999999999999" customHeight="1" x14ac:dyDescent="0.2">
      <c r="A275" s="89">
        <f t="shared" si="14"/>
        <v>24</v>
      </c>
      <c r="B275" s="92" t="s">
        <v>185</v>
      </c>
      <c r="C275" s="92" t="s">
        <v>185</v>
      </c>
      <c r="D275" s="92" t="s">
        <v>185</v>
      </c>
      <c r="E275" s="92" t="s">
        <v>185</v>
      </c>
      <c r="F275" s="92" t="s">
        <v>185</v>
      </c>
      <c r="G275" s="92" t="s">
        <v>185</v>
      </c>
      <c r="H275" s="92" t="s">
        <v>185</v>
      </c>
      <c r="I275" s="92" t="s">
        <v>185</v>
      </c>
      <c r="J275" s="92" t="s">
        <v>185</v>
      </c>
      <c r="K275" s="92" t="s">
        <v>185</v>
      </c>
      <c r="L275" s="92" t="s">
        <v>185</v>
      </c>
      <c r="M275" s="92" t="s">
        <v>185</v>
      </c>
      <c r="N275" s="92" t="s">
        <v>185</v>
      </c>
      <c r="O275" s="92" t="s">
        <v>185</v>
      </c>
      <c r="P275" s="92" t="s">
        <v>185</v>
      </c>
      <c r="Q275" s="92" t="s">
        <v>185</v>
      </c>
      <c r="R275" s="92" t="s">
        <v>185</v>
      </c>
      <c r="S275" s="87"/>
      <c r="T275" s="78">
        <f t="shared" si="15"/>
        <v>24</v>
      </c>
    </row>
    <row r="276" spans="1:20" ht="19.149999999999999" customHeight="1" x14ac:dyDescent="0.2">
      <c r="A276" s="89">
        <f t="shared" si="14"/>
        <v>25</v>
      </c>
      <c r="B276" s="92" t="s">
        <v>185</v>
      </c>
      <c r="C276" s="92" t="s">
        <v>185</v>
      </c>
      <c r="D276" s="92" t="s">
        <v>185</v>
      </c>
      <c r="E276" s="92" t="s">
        <v>185</v>
      </c>
      <c r="F276" s="92" t="s">
        <v>185</v>
      </c>
      <c r="G276" s="92" t="s">
        <v>185</v>
      </c>
      <c r="H276" s="92" t="s">
        <v>185</v>
      </c>
      <c r="I276" s="92" t="s">
        <v>185</v>
      </c>
      <c r="J276" s="92" t="s">
        <v>185</v>
      </c>
      <c r="K276" s="92" t="s">
        <v>185</v>
      </c>
      <c r="L276" s="92" t="s">
        <v>185</v>
      </c>
      <c r="M276" s="91">
        <v>1.7</v>
      </c>
      <c r="N276" s="91">
        <v>1.7</v>
      </c>
      <c r="O276" s="91">
        <v>1.7</v>
      </c>
      <c r="P276" s="91">
        <v>1.7</v>
      </c>
      <c r="Q276" s="91">
        <v>1.7</v>
      </c>
      <c r="R276" s="91">
        <v>1.7</v>
      </c>
      <c r="S276" s="87"/>
      <c r="T276" s="78">
        <f t="shared" si="15"/>
        <v>25</v>
      </c>
    </row>
    <row r="277" spans="1:20" ht="19.149999999999999" customHeight="1" x14ac:dyDescent="0.2">
      <c r="A277" s="89">
        <f t="shared" si="14"/>
        <v>26</v>
      </c>
      <c r="B277" s="92" t="s">
        <v>185</v>
      </c>
      <c r="C277" s="92" t="s">
        <v>185</v>
      </c>
      <c r="D277" s="92" t="s">
        <v>185</v>
      </c>
      <c r="E277" s="92" t="s">
        <v>185</v>
      </c>
      <c r="F277" s="92" t="s">
        <v>185</v>
      </c>
      <c r="G277" s="92" t="s">
        <v>185</v>
      </c>
      <c r="H277" s="92" t="s">
        <v>185</v>
      </c>
      <c r="I277" s="92" t="s">
        <v>185</v>
      </c>
      <c r="J277" s="92" t="s">
        <v>185</v>
      </c>
      <c r="K277" s="92" t="s">
        <v>185</v>
      </c>
      <c r="L277" s="92" t="s">
        <v>185</v>
      </c>
      <c r="M277" s="91" t="s">
        <v>187</v>
      </c>
      <c r="N277" s="91" t="s">
        <v>187</v>
      </c>
      <c r="O277" s="91" t="s">
        <v>187</v>
      </c>
      <c r="P277" s="91" t="s">
        <v>187</v>
      </c>
      <c r="Q277" s="91" t="s">
        <v>187</v>
      </c>
      <c r="R277" s="91" t="s">
        <v>187</v>
      </c>
      <c r="S277" s="87"/>
      <c r="T277" s="78">
        <f t="shared" si="15"/>
        <v>26</v>
      </c>
    </row>
    <row r="278" spans="1:20" ht="19.149999999999999" customHeight="1" x14ac:dyDescent="0.2">
      <c r="A278" s="89">
        <f t="shared" si="14"/>
        <v>27</v>
      </c>
      <c r="B278" s="92" t="s">
        <v>185</v>
      </c>
      <c r="C278" s="92" t="s">
        <v>185</v>
      </c>
      <c r="D278" s="92" t="s">
        <v>185</v>
      </c>
      <c r="E278" s="92" t="s">
        <v>185</v>
      </c>
      <c r="F278" s="92" t="s">
        <v>185</v>
      </c>
      <c r="G278" s="92" t="s">
        <v>185</v>
      </c>
      <c r="H278" s="92" t="s">
        <v>185</v>
      </c>
      <c r="I278" s="92" t="s">
        <v>185</v>
      </c>
      <c r="J278" s="92" t="s">
        <v>185</v>
      </c>
      <c r="K278" s="92" t="s">
        <v>185</v>
      </c>
      <c r="L278" s="92" t="s">
        <v>185</v>
      </c>
      <c r="M278" s="92" t="s">
        <v>185</v>
      </c>
      <c r="N278" s="92" t="s">
        <v>185</v>
      </c>
      <c r="O278" s="92" t="s">
        <v>185</v>
      </c>
      <c r="P278" s="92" t="s">
        <v>185</v>
      </c>
      <c r="Q278" s="92" t="s">
        <v>185</v>
      </c>
      <c r="R278" s="92" t="s">
        <v>185</v>
      </c>
      <c r="S278" s="87"/>
      <c r="T278" s="78">
        <f t="shared" si="15"/>
        <v>27</v>
      </c>
    </row>
    <row r="279" spans="1:20" ht="19.149999999999999" customHeight="1" x14ac:dyDescent="0.2">
      <c r="A279" s="89">
        <f t="shared" si="14"/>
        <v>28</v>
      </c>
      <c r="B279" s="92" t="s">
        <v>185</v>
      </c>
      <c r="C279" s="92" t="s">
        <v>185</v>
      </c>
      <c r="D279" s="92" t="s">
        <v>185</v>
      </c>
      <c r="E279" s="92" t="s">
        <v>185</v>
      </c>
      <c r="F279" s="92" t="s">
        <v>185</v>
      </c>
      <c r="G279" s="92" t="s">
        <v>185</v>
      </c>
      <c r="H279" s="92" t="s">
        <v>185</v>
      </c>
      <c r="I279" s="92" t="s">
        <v>185</v>
      </c>
      <c r="J279" s="92" t="s">
        <v>185</v>
      </c>
      <c r="K279" s="92" t="s">
        <v>185</v>
      </c>
      <c r="L279" s="92" t="s">
        <v>185</v>
      </c>
      <c r="M279" s="91">
        <v>0.4</v>
      </c>
      <c r="N279" s="91">
        <v>0.4</v>
      </c>
      <c r="O279" s="91">
        <v>0.4</v>
      </c>
      <c r="P279" s="91">
        <v>0.4</v>
      </c>
      <c r="Q279" s="91">
        <v>0.4</v>
      </c>
      <c r="R279" s="91">
        <v>0.4</v>
      </c>
      <c r="S279" s="87"/>
      <c r="T279" s="78">
        <f t="shared" si="15"/>
        <v>28</v>
      </c>
    </row>
    <row r="280" spans="1:20" ht="19.149999999999999" customHeight="1" x14ac:dyDescent="0.2">
      <c r="A280" s="89">
        <f t="shared" si="14"/>
        <v>29</v>
      </c>
      <c r="B280" s="92" t="s">
        <v>185</v>
      </c>
      <c r="C280" s="92" t="s">
        <v>185</v>
      </c>
      <c r="D280" s="92" t="s">
        <v>185</v>
      </c>
      <c r="E280" s="92" t="s">
        <v>185</v>
      </c>
      <c r="F280" s="92" t="s">
        <v>185</v>
      </c>
      <c r="G280" s="92" t="s">
        <v>185</v>
      </c>
      <c r="H280" s="92" t="s">
        <v>185</v>
      </c>
      <c r="I280" s="92" t="s">
        <v>185</v>
      </c>
      <c r="J280" s="92" t="s">
        <v>185</v>
      </c>
      <c r="K280" s="92" t="s">
        <v>185</v>
      </c>
      <c r="L280" s="92" t="s">
        <v>185</v>
      </c>
      <c r="M280" s="91" t="s">
        <v>187</v>
      </c>
      <c r="N280" s="91" t="s">
        <v>187</v>
      </c>
      <c r="O280" s="91" t="s">
        <v>187</v>
      </c>
      <c r="P280" s="91" t="s">
        <v>187</v>
      </c>
      <c r="Q280" s="91" t="s">
        <v>187</v>
      </c>
      <c r="R280" s="91" t="s">
        <v>187</v>
      </c>
      <c r="S280" s="87"/>
      <c r="T280" s="78">
        <f t="shared" si="15"/>
        <v>29</v>
      </c>
    </row>
    <row r="281" spans="1:20" ht="19.149999999999999" customHeight="1" x14ac:dyDescent="0.2">
      <c r="A281" s="89">
        <f t="shared" si="14"/>
        <v>30</v>
      </c>
      <c r="B281" s="92" t="s">
        <v>185</v>
      </c>
      <c r="C281" s="92" t="s">
        <v>185</v>
      </c>
      <c r="D281" s="92" t="s">
        <v>185</v>
      </c>
      <c r="E281" s="92" t="s">
        <v>185</v>
      </c>
      <c r="F281" s="92" t="s">
        <v>185</v>
      </c>
      <c r="G281" s="92" t="s">
        <v>185</v>
      </c>
      <c r="H281" s="92" t="s">
        <v>185</v>
      </c>
      <c r="I281" s="92" t="s">
        <v>185</v>
      </c>
      <c r="J281" s="92" t="s">
        <v>185</v>
      </c>
      <c r="K281" s="92" t="s">
        <v>185</v>
      </c>
      <c r="L281" s="92" t="s">
        <v>185</v>
      </c>
      <c r="M281" s="91" t="s">
        <v>185</v>
      </c>
      <c r="N281" s="91" t="s">
        <v>185</v>
      </c>
      <c r="O281" s="91" t="s">
        <v>185</v>
      </c>
      <c r="P281" s="91" t="s">
        <v>185</v>
      </c>
      <c r="Q281" s="91" t="s">
        <v>185</v>
      </c>
      <c r="R281" s="91" t="s">
        <v>185</v>
      </c>
      <c r="S281" s="87"/>
      <c r="T281" s="78">
        <f t="shared" si="15"/>
        <v>30</v>
      </c>
    </row>
    <row r="282" spans="1:20" ht="19.149999999999999" customHeight="1" x14ac:dyDescent="0.2">
      <c r="A282" s="89">
        <f t="shared" si="14"/>
        <v>31</v>
      </c>
      <c r="B282" s="92" t="s">
        <v>187</v>
      </c>
      <c r="C282" s="92" t="s">
        <v>187</v>
      </c>
      <c r="D282" s="92" t="s">
        <v>187</v>
      </c>
      <c r="E282" s="92" t="s">
        <v>187</v>
      </c>
      <c r="F282" s="92">
        <v>7.36</v>
      </c>
      <c r="G282" s="92">
        <v>14.65</v>
      </c>
      <c r="H282" s="92">
        <v>7.36</v>
      </c>
      <c r="I282" s="92" t="s">
        <v>187</v>
      </c>
      <c r="J282" s="92" t="s">
        <v>187</v>
      </c>
      <c r="K282" s="92" t="s">
        <v>187</v>
      </c>
      <c r="L282" s="92" t="s">
        <v>187</v>
      </c>
      <c r="M282" s="91" t="s">
        <v>185</v>
      </c>
      <c r="N282" s="91" t="s">
        <v>185</v>
      </c>
      <c r="O282" s="91" t="s">
        <v>185</v>
      </c>
      <c r="P282" s="91" t="s">
        <v>185</v>
      </c>
      <c r="Q282" s="91" t="s">
        <v>185</v>
      </c>
      <c r="R282" s="91" t="s">
        <v>185</v>
      </c>
      <c r="T282" s="78">
        <f t="shared" si="15"/>
        <v>31</v>
      </c>
    </row>
    <row r="283" spans="1:20" ht="19.149999999999999" customHeight="1" x14ac:dyDescent="0.2"/>
    <row r="284" spans="1:20" ht="19.149999999999999" customHeight="1" x14ac:dyDescent="0.25">
      <c r="A284" s="94" t="s">
        <v>56</v>
      </c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6"/>
      <c r="N284" s="76"/>
      <c r="O284" s="76"/>
      <c r="P284" s="76"/>
      <c r="Q284" s="76"/>
      <c r="R284" s="76"/>
    </row>
    <row r="285" spans="1:20" ht="19.149999999999999" customHeight="1" x14ac:dyDescent="0.2"/>
    <row r="286" spans="1:20" ht="19.149999999999999" customHeight="1" x14ac:dyDescent="0.25">
      <c r="A286" s="80" t="s">
        <v>30</v>
      </c>
      <c r="B286" s="81" t="s">
        <v>58</v>
      </c>
      <c r="C286" s="82"/>
      <c r="D286" s="82"/>
      <c r="E286" s="82"/>
      <c r="F286" s="82"/>
      <c r="G286" s="82"/>
      <c r="H286" s="82"/>
      <c r="I286" s="82"/>
      <c r="J286" s="82"/>
      <c r="K286" s="82"/>
      <c r="L286" s="83"/>
      <c r="M286" s="84" t="s">
        <v>59</v>
      </c>
      <c r="N286" s="85"/>
      <c r="O286" s="85"/>
      <c r="P286" s="85"/>
      <c r="Q286" s="85"/>
      <c r="R286" s="86"/>
      <c r="S286" s="87"/>
    </row>
    <row r="287" spans="1:20" ht="19.149999999999999" customHeight="1" x14ac:dyDescent="0.2">
      <c r="A287" s="88">
        <f>A4</f>
        <v>2019</v>
      </c>
      <c r="B287" s="89" t="s">
        <v>60</v>
      </c>
      <c r="C287" s="89" t="s">
        <v>61</v>
      </c>
      <c r="D287" s="89" t="s">
        <v>62</v>
      </c>
      <c r="E287" s="89" t="s">
        <v>63</v>
      </c>
      <c r="F287" s="89" t="s">
        <v>64</v>
      </c>
      <c r="G287" s="89" t="s">
        <v>65</v>
      </c>
      <c r="H287" s="89" t="s">
        <v>66</v>
      </c>
      <c r="I287" s="89" t="s">
        <v>67</v>
      </c>
      <c r="J287" s="89" t="s">
        <v>68</v>
      </c>
      <c r="K287" s="89" t="s">
        <v>69</v>
      </c>
      <c r="L287" s="89" t="s">
        <v>70</v>
      </c>
      <c r="M287" s="90" t="s">
        <v>60</v>
      </c>
      <c r="N287" s="91" t="s">
        <v>61</v>
      </c>
      <c r="O287" s="91" t="s">
        <v>62</v>
      </c>
      <c r="P287" s="91" t="s">
        <v>63</v>
      </c>
      <c r="Q287" s="91" t="s">
        <v>64</v>
      </c>
      <c r="R287" s="91" t="s">
        <v>65</v>
      </c>
      <c r="S287" s="87"/>
    </row>
    <row r="288" spans="1:20" ht="19.149999999999999" customHeight="1" x14ac:dyDescent="0.2">
      <c r="A288" s="89">
        <v>1</v>
      </c>
      <c r="B288" s="92" t="s">
        <v>187</v>
      </c>
      <c r="C288" s="92" t="s">
        <v>187</v>
      </c>
      <c r="D288" s="92" t="s">
        <v>187</v>
      </c>
      <c r="E288" s="92" t="s">
        <v>187</v>
      </c>
      <c r="F288" s="92">
        <v>7.36</v>
      </c>
      <c r="G288" s="92">
        <v>14.65</v>
      </c>
      <c r="H288" s="92">
        <v>7.36</v>
      </c>
      <c r="I288" s="92" t="s">
        <v>187</v>
      </c>
      <c r="J288" s="92" t="s">
        <v>187</v>
      </c>
      <c r="K288" s="92" t="s">
        <v>187</v>
      </c>
      <c r="L288" s="92" t="s">
        <v>187</v>
      </c>
      <c r="M288" s="92" t="s">
        <v>187</v>
      </c>
      <c r="N288" s="92" t="s">
        <v>187</v>
      </c>
      <c r="O288" s="92" t="s">
        <v>187</v>
      </c>
      <c r="P288" s="92" t="s">
        <v>187</v>
      </c>
      <c r="Q288" s="92" t="s">
        <v>187</v>
      </c>
      <c r="R288" s="92" t="s">
        <v>187</v>
      </c>
      <c r="S288" s="87"/>
      <c r="T288" s="78">
        <v>1</v>
      </c>
    </row>
    <row r="289" spans="1:20" ht="19.149999999999999" customHeight="1" x14ac:dyDescent="0.2">
      <c r="A289" s="89">
        <f t="shared" ref="A289:A317" si="16">A288+1</f>
        <v>2</v>
      </c>
      <c r="B289" s="92" t="s">
        <v>185</v>
      </c>
      <c r="C289" s="92" t="s">
        <v>185</v>
      </c>
      <c r="D289" s="92" t="s">
        <v>185</v>
      </c>
      <c r="E289" s="92" t="s">
        <v>185</v>
      </c>
      <c r="F289" s="92" t="s">
        <v>185</v>
      </c>
      <c r="G289" s="92" t="s">
        <v>185</v>
      </c>
      <c r="H289" s="92" t="s">
        <v>185</v>
      </c>
      <c r="I289" s="92" t="s">
        <v>185</v>
      </c>
      <c r="J289" s="92" t="s">
        <v>185</v>
      </c>
      <c r="K289" s="92" t="s">
        <v>185</v>
      </c>
      <c r="L289" s="92" t="s">
        <v>185</v>
      </c>
      <c r="M289" s="92" t="s">
        <v>185</v>
      </c>
      <c r="N289" s="92" t="s">
        <v>185</v>
      </c>
      <c r="O289" s="92" t="s">
        <v>185</v>
      </c>
      <c r="P289" s="92" t="s">
        <v>185</v>
      </c>
      <c r="Q289" s="92" t="s">
        <v>185</v>
      </c>
      <c r="R289" s="92" t="s">
        <v>185</v>
      </c>
      <c r="S289" s="87"/>
      <c r="T289" s="78">
        <f t="shared" ref="T289:T317" si="17">T288+1</f>
        <v>2</v>
      </c>
    </row>
    <row r="290" spans="1:20" ht="19.149999999999999" customHeight="1" x14ac:dyDescent="0.2">
      <c r="A290" s="89">
        <f t="shared" si="16"/>
        <v>3</v>
      </c>
      <c r="B290" s="92" t="s">
        <v>185</v>
      </c>
      <c r="C290" s="92" t="s">
        <v>185</v>
      </c>
      <c r="D290" s="92" t="s">
        <v>185</v>
      </c>
      <c r="E290" s="92" t="s">
        <v>185</v>
      </c>
      <c r="F290" s="92" t="s">
        <v>185</v>
      </c>
      <c r="G290" s="92" t="s">
        <v>185</v>
      </c>
      <c r="H290" s="92" t="s">
        <v>185</v>
      </c>
      <c r="I290" s="92" t="s">
        <v>185</v>
      </c>
      <c r="J290" s="92" t="s">
        <v>185</v>
      </c>
      <c r="K290" s="92" t="s">
        <v>185</v>
      </c>
      <c r="L290" s="92" t="s">
        <v>185</v>
      </c>
      <c r="M290" s="91">
        <v>1.4</v>
      </c>
      <c r="N290" s="91">
        <v>1.4</v>
      </c>
      <c r="O290" s="91">
        <v>1.4</v>
      </c>
      <c r="P290" s="91">
        <v>1.4</v>
      </c>
      <c r="Q290" s="91">
        <v>1.4</v>
      </c>
      <c r="R290" s="91">
        <v>1.4</v>
      </c>
      <c r="S290" s="87"/>
      <c r="T290" s="78">
        <f t="shared" si="17"/>
        <v>3</v>
      </c>
    </row>
    <row r="291" spans="1:20" ht="19.149999999999999" customHeight="1" x14ac:dyDescent="0.2">
      <c r="A291" s="89">
        <f t="shared" si="16"/>
        <v>4</v>
      </c>
      <c r="B291" s="92" t="s">
        <v>185</v>
      </c>
      <c r="C291" s="92" t="s">
        <v>185</v>
      </c>
      <c r="D291" s="92" t="s">
        <v>185</v>
      </c>
      <c r="E291" s="92" t="s">
        <v>185</v>
      </c>
      <c r="F291" s="92" t="s">
        <v>185</v>
      </c>
      <c r="G291" s="92" t="s">
        <v>185</v>
      </c>
      <c r="H291" s="92" t="s">
        <v>185</v>
      </c>
      <c r="I291" s="92" t="s">
        <v>185</v>
      </c>
      <c r="J291" s="92" t="s">
        <v>185</v>
      </c>
      <c r="K291" s="92" t="s">
        <v>185</v>
      </c>
      <c r="L291" s="92" t="s">
        <v>185</v>
      </c>
      <c r="M291" s="91">
        <v>0.9</v>
      </c>
      <c r="N291" s="91">
        <v>0.9</v>
      </c>
      <c r="O291" s="91">
        <v>0.9</v>
      </c>
      <c r="P291" s="91">
        <v>0.9</v>
      </c>
      <c r="Q291" s="91">
        <v>0.9</v>
      </c>
      <c r="R291" s="91">
        <v>0.9</v>
      </c>
      <c r="S291" s="93"/>
      <c r="T291" s="78">
        <f t="shared" si="17"/>
        <v>4</v>
      </c>
    </row>
    <row r="292" spans="1:20" ht="19.149999999999999" customHeight="1" x14ac:dyDescent="0.2">
      <c r="A292" s="89">
        <f t="shared" si="16"/>
        <v>5</v>
      </c>
      <c r="B292" s="92" t="s">
        <v>185</v>
      </c>
      <c r="C292" s="92" t="s">
        <v>185</v>
      </c>
      <c r="D292" s="92" t="s">
        <v>185</v>
      </c>
      <c r="E292" s="92" t="s">
        <v>185</v>
      </c>
      <c r="F292" s="92" t="s">
        <v>185</v>
      </c>
      <c r="G292" s="92" t="s">
        <v>185</v>
      </c>
      <c r="H292" s="92" t="s">
        <v>185</v>
      </c>
      <c r="I292" s="92" t="s">
        <v>185</v>
      </c>
      <c r="J292" s="92" t="s">
        <v>185</v>
      </c>
      <c r="K292" s="92" t="s">
        <v>185</v>
      </c>
      <c r="L292" s="92" t="s">
        <v>185</v>
      </c>
      <c r="M292" s="91">
        <v>1.5</v>
      </c>
      <c r="N292" s="91">
        <v>1.5</v>
      </c>
      <c r="O292" s="91">
        <v>1.5</v>
      </c>
      <c r="P292" s="91">
        <v>1.5</v>
      </c>
      <c r="Q292" s="91">
        <v>1.5</v>
      </c>
      <c r="R292" s="91">
        <v>1.5</v>
      </c>
      <c r="S292" s="87"/>
      <c r="T292" s="78">
        <f t="shared" si="17"/>
        <v>5</v>
      </c>
    </row>
    <row r="293" spans="1:20" ht="19.149999999999999" customHeight="1" x14ac:dyDescent="0.2">
      <c r="A293" s="89">
        <f t="shared" si="16"/>
        <v>6</v>
      </c>
      <c r="B293" s="92" t="s">
        <v>185</v>
      </c>
      <c r="C293" s="92" t="s">
        <v>185</v>
      </c>
      <c r="D293" s="92" t="s">
        <v>185</v>
      </c>
      <c r="E293" s="92" t="s">
        <v>185</v>
      </c>
      <c r="F293" s="92" t="s">
        <v>185</v>
      </c>
      <c r="G293" s="92" t="s">
        <v>185</v>
      </c>
      <c r="H293" s="92" t="s">
        <v>185</v>
      </c>
      <c r="I293" s="92" t="s">
        <v>185</v>
      </c>
      <c r="J293" s="92" t="s">
        <v>185</v>
      </c>
      <c r="K293" s="92" t="s">
        <v>185</v>
      </c>
      <c r="L293" s="92" t="s">
        <v>185</v>
      </c>
      <c r="M293" s="91">
        <v>1</v>
      </c>
      <c r="N293" s="91">
        <v>1</v>
      </c>
      <c r="O293" s="91">
        <v>1</v>
      </c>
      <c r="P293" s="91">
        <v>1</v>
      </c>
      <c r="Q293" s="91">
        <v>1</v>
      </c>
      <c r="R293" s="91">
        <v>1</v>
      </c>
      <c r="S293" s="87"/>
      <c r="T293" s="78">
        <f t="shared" si="17"/>
        <v>6</v>
      </c>
    </row>
    <row r="294" spans="1:20" ht="19.149999999999999" customHeight="1" x14ac:dyDescent="0.2">
      <c r="A294" s="89">
        <f t="shared" si="16"/>
        <v>7</v>
      </c>
      <c r="B294" s="92" t="s">
        <v>185</v>
      </c>
      <c r="C294" s="92" t="s">
        <v>185</v>
      </c>
      <c r="D294" s="92" t="s">
        <v>185</v>
      </c>
      <c r="E294" s="92" t="s">
        <v>185</v>
      </c>
      <c r="F294" s="92" t="s">
        <v>185</v>
      </c>
      <c r="G294" s="92" t="s">
        <v>185</v>
      </c>
      <c r="H294" s="92" t="s">
        <v>185</v>
      </c>
      <c r="I294" s="92" t="s">
        <v>185</v>
      </c>
      <c r="J294" s="92" t="s">
        <v>185</v>
      </c>
      <c r="K294" s="92" t="s">
        <v>185</v>
      </c>
      <c r="L294" s="92" t="s">
        <v>185</v>
      </c>
      <c r="M294" s="91" t="s">
        <v>187</v>
      </c>
      <c r="N294" s="91" t="s">
        <v>187</v>
      </c>
      <c r="O294" s="91" t="s">
        <v>187</v>
      </c>
      <c r="P294" s="91" t="s">
        <v>187</v>
      </c>
      <c r="Q294" s="91" t="s">
        <v>187</v>
      </c>
      <c r="R294" s="91" t="s">
        <v>187</v>
      </c>
      <c r="S294" s="87"/>
      <c r="T294" s="78">
        <f t="shared" si="17"/>
        <v>7</v>
      </c>
    </row>
    <row r="295" spans="1:20" ht="19.149999999999999" customHeight="1" x14ac:dyDescent="0.2">
      <c r="A295" s="89">
        <f t="shared" si="16"/>
        <v>8</v>
      </c>
      <c r="B295" s="92" t="s">
        <v>185</v>
      </c>
      <c r="C295" s="92" t="s">
        <v>185</v>
      </c>
      <c r="D295" s="92" t="s">
        <v>185</v>
      </c>
      <c r="E295" s="92" t="s">
        <v>185</v>
      </c>
      <c r="F295" s="92" t="s">
        <v>185</v>
      </c>
      <c r="G295" s="92" t="s">
        <v>185</v>
      </c>
      <c r="H295" s="92" t="s">
        <v>185</v>
      </c>
      <c r="I295" s="92" t="s">
        <v>185</v>
      </c>
      <c r="J295" s="92" t="s">
        <v>185</v>
      </c>
      <c r="K295" s="92" t="s">
        <v>185</v>
      </c>
      <c r="L295" s="92" t="s">
        <v>185</v>
      </c>
      <c r="M295" s="92" t="s">
        <v>185</v>
      </c>
      <c r="N295" s="92" t="s">
        <v>185</v>
      </c>
      <c r="O295" s="92" t="s">
        <v>185</v>
      </c>
      <c r="P295" s="92" t="s">
        <v>185</v>
      </c>
      <c r="Q295" s="92" t="s">
        <v>185</v>
      </c>
      <c r="R295" s="92" t="s">
        <v>185</v>
      </c>
      <c r="S295" s="87"/>
      <c r="T295" s="78">
        <f t="shared" si="17"/>
        <v>8</v>
      </c>
    </row>
    <row r="296" spans="1:20" ht="19.149999999999999" customHeight="1" x14ac:dyDescent="0.2">
      <c r="A296" s="89">
        <f t="shared" si="16"/>
        <v>9</v>
      </c>
      <c r="B296" s="92" t="s">
        <v>185</v>
      </c>
      <c r="C296" s="92" t="s">
        <v>185</v>
      </c>
      <c r="D296" s="92" t="s">
        <v>185</v>
      </c>
      <c r="E296" s="92" t="s">
        <v>185</v>
      </c>
      <c r="F296" s="92" t="s">
        <v>185</v>
      </c>
      <c r="G296" s="92" t="s">
        <v>185</v>
      </c>
      <c r="H296" s="92" t="s">
        <v>185</v>
      </c>
      <c r="I296" s="92" t="s">
        <v>185</v>
      </c>
      <c r="J296" s="92" t="s">
        <v>185</v>
      </c>
      <c r="K296" s="92" t="s">
        <v>185</v>
      </c>
      <c r="L296" s="92" t="s">
        <v>185</v>
      </c>
      <c r="M296" s="91">
        <v>0.2</v>
      </c>
      <c r="N296" s="91">
        <v>0.2</v>
      </c>
      <c r="O296" s="91">
        <v>0.2</v>
      </c>
      <c r="P296" s="91">
        <v>0.2</v>
      </c>
      <c r="Q296" s="91">
        <v>0.2</v>
      </c>
      <c r="R296" s="91">
        <v>0.2</v>
      </c>
      <c r="S296" s="87"/>
      <c r="T296" s="78">
        <f t="shared" si="17"/>
        <v>9</v>
      </c>
    </row>
    <row r="297" spans="1:20" ht="19.149999999999999" customHeight="1" x14ac:dyDescent="0.2">
      <c r="A297" s="89">
        <f t="shared" si="16"/>
        <v>10</v>
      </c>
      <c r="B297" s="92" t="s">
        <v>185</v>
      </c>
      <c r="C297" s="92" t="s">
        <v>185</v>
      </c>
      <c r="D297" s="92">
        <v>4.2</v>
      </c>
      <c r="E297" s="92" t="s">
        <v>185</v>
      </c>
      <c r="F297" s="92" t="s">
        <v>185</v>
      </c>
      <c r="G297" s="92" t="s">
        <v>185</v>
      </c>
      <c r="H297" s="92" t="s">
        <v>185</v>
      </c>
      <c r="I297" s="92" t="s">
        <v>185</v>
      </c>
      <c r="J297" s="92">
        <v>4.2</v>
      </c>
      <c r="K297" s="92" t="s">
        <v>185</v>
      </c>
      <c r="L297" s="92" t="s">
        <v>185</v>
      </c>
      <c r="M297" s="91" t="s">
        <v>187</v>
      </c>
      <c r="N297" s="91" t="s">
        <v>187</v>
      </c>
      <c r="O297" s="91" t="s">
        <v>187</v>
      </c>
      <c r="P297" s="91" t="s">
        <v>187</v>
      </c>
      <c r="Q297" s="91" t="s">
        <v>187</v>
      </c>
      <c r="R297" s="91" t="s">
        <v>187</v>
      </c>
      <c r="S297" s="87"/>
      <c r="T297" s="78">
        <f t="shared" si="17"/>
        <v>10</v>
      </c>
    </row>
    <row r="298" spans="1:20" ht="19.149999999999999" customHeight="1" x14ac:dyDescent="0.2">
      <c r="A298" s="89">
        <f t="shared" si="16"/>
        <v>11</v>
      </c>
      <c r="B298" s="92" t="s">
        <v>187</v>
      </c>
      <c r="C298" s="92" t="s">
        <v>187</v>
      </c>
      <c r="D298" s="92" t="s">
        <v>187</v>
      </c>
      <c r="E298" s="92" t="s">
        <v>187</v>
      </c>
      <c r="F298" s="92">
        <v>7.36</v>
      </c>
      <c r="G298" s="92">
        <v>14.65</v>
      </c>
      <c r="H298" s="92">
        <v>7.36</v>
      </c>
      <c r="I298" s="92" t="s">
        <v>187</v>
      </c>
      <c r="J298" s="92" t="s">
        <v>187</v>
      </c>
      <c r="K298" s="92" t="s">
        <v>187</v>
      </c>
      <c r="L298" s="92" t="s">
        <v>187</v>
      </c>
      <c r="M298" s="92" t="s">
        <v>185</v>
      </c>
      <c r="N298" s="92" t="s">
        <v>185</v>
      </c>
      <c r="O298" s="92" t="s">
        <v>185</v>
      </c>
      <c r="P298" s="92" t="s">
        <v>185</v>
      </c>
      <c r="Q298" s="92" t="s">
        <v>185</v>
      </c>
      <c r="R298" s="92" t="s">
        <v>185</v>
      </c>
      <c r="S298" s="87"/>
      <c r="T298" s="78">
        <f t="shared" si="17"/>
        <v>11</v>
      </c>
    </row>
    <row r="299" spans="1:20" ht="19.149999999999999" customHeight="1" x14ac:dyDescent="0.2">
      <c r="A299" s="89">
        <f t="shared" si="16"/>
        <v>12</v>
      </c>
      <c r="B299" s="92" t="s">
        <v>185</v>
      </c>
      <c r="C299" s="92" t="s">
        <v>185</v>
      </c>
      <c r="D299" s="92" t="s">
        <v>185</v>
      </c>
      <c r="E299" s="92" t="s">
        <v>185</v>
      </c>
      <c r="F299" s="92" t="s">
        <v>185</v>
      </c>
      <c r="G299" s="92" t="s">
        <v>185</v>
      </c>
      <c r="H299" s="92" t="s">
        <v>185</v>
      </c>
      <c r="I299" s="92" t="s">
        <v>185</v>
      </c>
      <c r="J299" s="92" t="s">
        <v>185</v>
      </c>
      <c r="K299" s="92" t="s">
        <v>185</v>
      </c>
      <c r="L299" s="92" t="s">
        <v>185</v>
      </c>
      <c r="M299" s="92" t="s">
        <v>185</v>
      </c>
      <c r="N299" s="92" t="s">
        <v>185</v>
      </c>
      <c r="O299" s="92" t="s">
        <v>185</v>
      </c>
      <c r="P299" s="92" t="s">
        <v>185</v>
      </c>
      <c r="Q299" s="92" t="s">
        <v>185</v>
      </c>
      <c r="R299" s="92" t="s">
        <v>185</v>
      </c>
      <c r="S299" s="87"/>
      <c r="T299" s="78">
        <f t="shared" si="17"/>
        <v>12</v>
      </c>
    </row>
    <row r="300" spans="1:20" ht="19.149999999999999" customHeight="1" x14ac:dyDescent="0.2">
      <c r="A300" s="89">
        <f t="shared" si="16"/>
        <v>13</v>
      </c>
      <c r="B300" s="92" t="s">
        <v>185</v>
      </c>
      <c r="C300" s="92" t="s">
        <v>185</v>
      </c>
      <c r="D300" s="92" t="s">
        <v>185</v>
      </c>
      <c r="E300" s="92" t="s">
        <v>185</v>
      </c>
      <c r="F300" s="92" t="s">
        <v>185</v>
      </c>
      <c r="G300" s="92" t="s">
        <v>185</v>
      </c>
      <c r="H300" s="92" t="s">
        <v>185</v>
      </c>
      <c r="I300" s="92" t="s">
        <v>185</v>
      </c>
      <c r="J300" s="92" t="s">
        <v>185</v>
      </c>
      <c r="K300" s="92" t="s">
        <v>185</v>
      </c>
      <c r="L300" s="92" t="s">
        <v>185</v>
      </c>
      <c r="M300" s="92" t="s">
        <v>185</v>
      </c>
      <c r="N300" s="92" t="s">
        <v>185</v>
      </c>
      <c r="O300" s="92" t="s">
        <v>185</v>
      </c>
      <c r="P300" s="92" t="s">
        <v>185</v>
      </c>
      <c r="Q300" s="92" t="s">
        <v>185</v>
      </c>
      <c r="R300" s="92" t="s">
        <v>185</v>
      </c>
      <c r="S300" s="87"/>
      <c r="T300" s="78">
        <f t="shared" si="17"/>
        <v>13</v>
      </c>
    </row>
    <row r="301" spans="1:20" ht="19.149999999999999" customHeight="1" x14ac:dyDescent="0.2">
      <c r="A301" s="89">
        <f t="shared" si="16"/>
        <v>14</v>
      </c>
      <c r="B301" s="92" t="s">
        <v>185</v>
      </c>
      <c r="C301" s="92" t="s">
        <v>185</v>
      </c>
      <c r="D301" s="92" t="s">
        <v>185</v>
      </c>
      <c r="E301" s="92" t="s">
        <v>185</v>
      </c>
      <c r="F301" s="92" t="s">
        <v>185</v>
      </c>
      <c r="G301" s="92" t="s">
        <v>185</v>
      </c>
      <c r="H301" s="92" t="s">
        <v>185</v>
      </c>
      <c r="I301" s="92" t="s">
        <v>185</v>
      </c>
      <c r="J301" s="92" t="s">
        <v>185</v>
      </c>
      <c r="K301" s="92" t="s">
        <v>185</v>
      </c>
      <c r="L301" s="92" t="s">
        <v>185</v>
      </c>
      <c r="M301" s="92" t="s">
        <v>185</v>
      </c>
      <c r="N301" s="92" t="s">
        <v>185</v>
      </c>
      <c r="O301" s="92" t="s">
        <v>185</v>
      </c>
      <c r="P301" s="92" t="s">
        <v>185</v>
      </c>
      <c r="Q301" s="92" t="s">
        <v>185</v>
      </c>
      <c r="R301" s="92" t="s">
        <v>185</v>
      </c>
      <c r="S301" s="87"/>
      <c r="T301" s="78">
        <f t="shared" si="17"/>
        <v>14</v>
      </c>
    </row>
    <row r="302" spans="1:20" ht="19.149999999999999" customHeight="1" x14ac:dyDescent="0.2">
      <c r="A302" s="89">
        <f t="shared" si="16"/>
        <v>15</v>
      </c>
      <c r="B302" s="92" t="s">
        <v>185</v>
      </c>
      <c r="C302" s="92" t="s">
        <v>185</v>
      </c>
      <c r="D302" s="92" t="s">
        <v>185</v>
      </c>
      <c r="E302" s="92" t="s">
        <v>185</v>
      </c>
      <c r="F302" s="92" t="s">
        <v>185</v>
      </c>
      <c r="G302" s="92" t="s">
        <v>185</v>
      </c>
      <c r="H302" s="92" t="s">
        <v>185</v>
      </c>
      <c r="I302" s="92" t="s">
        <v>185</v>
      </c>
      <c r="J302" s="92" t="s">
        <v>185</v>
      </c>
      <c r="K302" s="92" t="s">
        <v>185</v>
      </c>
      <c r="L302" s="92" t="s">
        <v>185</v>
      </c>
      <c r="M302" s="90" t="s">
        <v>185</v>
      </c>
      <c r="N302" s="90" t="s">
        <v>185</v>
      </c>
      <c r="O302" s="90" t="s">
        <v>185</v>
      </c>
      <c r="P302" s="90" t="s">
        <v>185</v>
      </c>
      <c r="Q302" s="90" t="s">
        <v>185</v>
      </c>
      <c r="R302" s="90" t="s">
        <v>185</v>
      </c>
      <c r="S302" s="87"/>
      <c r="T302" s="78">
        <f t="shared" si="17"/>
        <v>15</v>
      </c>
    </row>
    <row r="303" spans="1:20" ht="19.149999999999999" customHeight="1" x14ac:dyDescent="0.2">
      <c r="A303" s="89">
        <f t="shared" si="16"/>
        <v>16</v>
      </c>
      <c r="B303" s="92" t="s">
        <v>185</v>
      </c>
      <c r="C303" s="92" t="s">
        <v>185</v>
      </c>
      <c r="D303" s="92" t="s">
        <v>185</v>
      </c>
      <c r="E303" s="92" t="s">
        <v>185</v>
      </c>
      <c r="F303" s="92" t="s">
        <v>185</v>
      </c>
      <c r="G303" s="92" t="s">
        <v>185</v>
      </c>
      <c r="H303" s="92" t="s">
        <v>185</v>
      </c>
      <c r="I303" s="92" t="s">
        <v>185</v>
      </c>
      <c r="J303" s="92" t="s">
        <v>185</v>
      </c>
      <c r="K303" s="92" t="s">
        <v>185</v>
      </c>
      <c r="L303" s="92" t="s">
        <v>185</v>
      </c>
      <c r="M303" s="90" t="s">
        <v>185</v>
      </c>
      <c r="N303" s="90" t="s">
        <v>185</v>
      </c>
      <c r="O303" s="90" t="s">
        <v>185</v>
      </c>
      <c r="P303" s="90" t="s">
        <v>185</v>
      </c>
      <c r="Q303" s="90" t="s">
        <v>185</v>
      </c>
      <c r="R303" s="90" t="s">
        <v>185</v>
      </c>
      <c r="S303" s="87"/>
      <c r="T303" s="78">
        <f t="shared" si="17"/>
        <v>16</v>
      </c>
    </row>
    <row r="304" spans="1:20" ht="19.149999999999999" customHeight="1" x14ac:dyDescent="0.2">
      <c r="A304" s="89">
        <f t="shared" si="16"/>
        <v>17</v>
      </c>
      <c r="B304" s="92" t="s">
        <v>185</v>
      </c>
      <c r="C304" s="92" t="s">
        <v>185</v>
      </c>
      <c r="D304" s="92" t="s">
        <v>185</v>
      </c>
      <c r="E304" s="92" t="s">
        <v>185</v>
      </c>
      <c r="F304" s="92" t="s">
        <v>185</v>
      </c>
      <c r="G304" s="92" t="s">
        <v>185</v>
      </c>
      <c r="H304" s="92" t="s">
        <v>185</v>
      </c>
      <c r="I304" s="92" t="s">
        <v>185</v>
      </c>
      <c r="J304" s="92" t="s">
        <v>185</v>
      </c>
      <c r="K304" s="92" t="s">
        <v>185</v>
      </c>
      <c r="L304" s="92" t="s">
        <v>185</v>
      </c>
      <c r="M304" s="91" t="s">
        <v>185</v>
      </c>
      <c r="N304" s="91" t="s">
        <v>185</v>
      </c>
      <c r="O304" s="91" t="s">
        <v>185</v>
      </c>
      <c r="P304" s="91" t="s">
        <v>185</v>
      </c>
      <c r="Q304" s="91" t="s">
        <v>185</v>
      </c>
      <c r="R304" s="91" t="s">
        <v>185</v>
      </c>
      <c r="S304" s="87"/>
      <c r="T304" s="78">
        <f t="shared" si="17"/>
        <v>17</v>
      </c>
    </row>
    <row r="305" spans="1:20" ht="19.149999999999999" customHeight="1" x14ac:dyDescent="0.2">
      <c r="A305" s="89">
        <f t="shared" si="16"/>
        <v>18</v>
      </c>
      <c r="B305" s="92" t="s">
        <v>185</v>
      </c>
      <c r="C305" s="92" t="s">
        <v>185</v>
      </c>
      <c r="D305" s="92" t="s">
        <v>185</v>
      </c>
      <c r="E305" s="92" t="s">
        <v>185</v>
      </c>
      <c r="F305" s="92" t="s">
        <v>185</v>
      </c>
      <c r="G305" s="92" t="s">
        <v>185</v>
      </c>
      <c r="H305" s="92" t="s">
        <v>185</v>
      </c>
      <c r="I305" s="92" t="s">
        <v>185</v>
      </c>
      <c r="J305" s="92" t="s">
        <v>185</v>
      </c>
      <c r="K305" s="92" t="s">
        <v>185</v>
      </c>
      <c r="L305" s="92" t="s">
        <v>185</v>
      </c>
      <c r="M305" s="91" t="s">
        <v>185</v>
      </c>
      <c r="N305" s="91" t="s">
        <v>185</v>
      </c>
      <c r="O305" s="91" t="s">
        <v>185</v>
      </c>
      <c r="P305" s="91" t="s">
        <v>185</v>
      </c>
      <c r="Q305" s="91" t="s">
        <v>185</v>
      </c>
      <c r="R305" s="91" t="s">
        <v>185</v>
      </c>
      <c r="S305" s="87"/>
      <c r="T305" s="78">
        <f t="shared" si="17"/>
        <v>18</v>
      </c>
    </row>
    <row r="306" spans="1:20" ht="19.149999999999999" customHeight="1" x14ac:dyDescent="0.2">
      <c r="A306" s="89">
        <f t="shared" si="16"/>
        <v>19</v>
      </c>
      <c r="B306" s="92" t="s">
        <v>185</v>
      </c>
      <c r="C306" s="92" t="s">
        <v>185</v>
      </c>
      <c r="D306" s="92" t="s">
        <v>185</v>
      </c>
      <c r="E306" s="92" t="s">
        <v>185</v>
      </c>
      <c r="F306" s="92" t="s">
        <v>185</v>
      </c>
      <c r="G306" s="92" t="s">
        <v>185</v>
      </c>
      <c r="H306" s="92" t="s">
        <v>185</v>
      </c>
      <c r="I306" s="92" t="s">
        <v>185</v>
      </c>
      <c r="J306" s="92" t="s">
        <v>185</v>
      </c>
      <c r="K306" s="92" t="s">
        <v>185</v>
      </c>
      <c r="L306" s="92" t="s">
        <v>185</v>
      </c>
      <c r="M306" s="91" t="s">
        <v>185</v>
      </c>
      <c r="N306" s="91" t="s">
        <v>185</v>
      </c>
      <c r="O306" s="91" t="s">
        <v>185</v>
      </c>
      <c r="P306" s="91" t="s">
        <v>185</v>
      </c>
      <c r="Q306" s="91" t="s">
        <v>185</v>
      </c>
      <c r="R306" s="91" t="s">
        <v>185</v>
      </c>
      <c r="S306" s="87"/>
      <c r="T306" s="78">
        <f t="shared" si="17"/>
        <v>19</v>
      </c>
    </row>
    <row r="307" spans="1:20" ht="19.149999999999999" customHeight="1" x14ac:dyDescent="0.2">
      <c r="A307" s="89">
        <f t="shared" si="16"/>
        <v>20</v>
      </c>
      <c r="B307" s="92" t="s">
        <v>187</v>
      </c>
      <c r="C307" s="92" t="s">
        <v>187</v>
      </c>
      <c r="D307" s="92" t="s">
        <v>187</v>
      </c>
      <c r="E307" s="92" t="s">
        <v>187</v>
      </c>
      <c r="F307" s="92">
        <v>7.36</v>
      </c>
      <c r="G307" s="92">
        <v>14.65</v>
      </c>
      <c r="H307" s="92">
        <v>7.36</v>
      </c>
      <c r="I307" s="92" t="s">
        <v>187</v>
      </c>
      <c r="J307" s="92" t="s">
        <v>187</v>
      </c>
      <c r="K307" s="92" t="s">
        <v>187</v>
      </c>
      <c r="L307" s="92" t="s">
        <v>187</v>
      </c>
      <c r="M307" s="92" t="s">
        <v>187</v>
      </c>
      <c r="N307" s="92" t="s">
        <v>187</v>
      </c>
      <c r="O307" s="92" t="s">
        <v>187</v>
      </c>
      <c r="P307" s="92" t="s">
        <v>187</v>
      </c>
      <c r="Q307" s="92" t="s">
        <v>187</v>
      </c>
      <c r="R307" s="92" t="s">
        <v>187</v>
      </c>
      <c r="S307" s="87"/>
      <c r="T307" s="78">
        <f t="shared" si="17"/>
        <v>20</v>
      </c>
    </row>
    <row r="308" spans="1:20" ht="19.149999999999999" customHeight="1" x14ac:dyDescent="0.2">
      <c r="A308" s="89">
        <f t="shared" si="16"/>
        <v>21</v>
      </c>
      <c r="B308" s="92" t="s">
        <v>185</v>
      </c>
      <c r="C308" s="92" t="s">
        <v>185</v>
      </c>
      <c r="D308" s="92" t="s">
        <v>185</v>
      </c>
      <c r="E308" s="92" t="s">
        <v>185</v>
      </c>
      <c r="F308" s="92" t="s">
        <v>185</v>
      </c>
      <c r="G308" s="92" t="s">
        <v>185</v>
      </c>
      <c r="H308" s="92" t="s">
        <v>185</v>
      </c>
      <c r="I308" s="92" t="s">
        <v>185</v>
      </c>
      <c r="J308" s="92" t="s">
        <v>185</v>
      </c>
      <c r="K308" s="92" t="s">
        <v>185</v>
      </c>
      <c r="L308" s="92" t="s">
        <v>185</v>
      </c>
      <c r="M308" s="92" t="s">
        <v>185</v>
      </c>
      <c r="N308" s="92" t="s">
        <v>185</v>
      </c>
      <c r="O308" s="92" t="s">
        <v>185</v>
      </c>
      <c r="P308" s="92" t="s">
        <v>185</v>
      </c>
      <c r="Q308" s="92" t="s">
        <v>185</v>
      </c>
      <c r="R308" s="92" t="s">
        <v>185</v>
      </c>
      <c r="S308" s="87"/>
      <c r="T308" s="78">
        <f t="shared" si="17"/>
        <v>21</v>
      </c>
    </row>
    <row r="309" spans="1:20" ht="19.149999999999999" customHeight="1" x14ac:dyDescent="0.2">
      <c r="A309" s="89">
        <f t="shared" si="16"/>
        <v>22</v>
      </c>
      <c r="B309" s="92" t="s">
        <v>185</v>
      </c>
      <c r="C309" s="92" t="s">
        <v>185</v>
      </c>
      <c r="D309" s="92" t="s">
        <v>185</v>
      </c>
      <c r="E309" s="92" t="s">
        <v>185</v>
      </c>
      <c r="F309" s="92" t="s">
        <v>185</v>
      </c>
      <c r="G309" s="92" t="s">
        <v>185</v>
      </c>
      <c r="H309" s="92" t="s">
        <v>185</v>
      </c>
      <c r="I309" s="92" t="s">
        <v>185</v>
      </c>
      <c r="J309" s="92" t="s">
        <v>185</v>
      </c>
      <c r="K309" s="92" t="s">
        <v>185</v>
      </c>
      <c r="L309" s="92" t="s">
        <v>185</v>
      </c>
      <c r="M309" s="92" t="s">
        <v>185</v>
      </c>
      <c r="N309" s="92" t="s">
        <v>185</v>
      </c>
      <c r="O309" s="92" t="s">
        <v>185</v>
      </c>
      <c r="P309" s="92" t="s">
        <v>185</v>
      </c>
      <c r="Q309" s="92" t="s">
        <v>185</v>
      </c>
      <c r="R309" s="92" t="s">
        <v>185</v>
      </c>
      <c r="S309" s="87"/>
      <c r="T309" s="78">
        <f t="shared" si="17"/>
        <v>22</v>
      </c>
    </row>
    <row r="310" spans="1:20" ht="19.149999999999999" customHeight="1" x14ac:dyDescent="0.2">
      <c r="A310" s="89">
        <f t="shared" si="16"/>
        <v>23</v>
      </c>
      <c r="B310" s="92" t="s">
        <v>185</v>
      </c>
      <c r="C310" s="92" t="s">
        <v>185</v>
      </c>
      <c r="D310" s="92" t="s">
        <v>185</v>
      </c>
      <c r="E310" s="92" t="s">
        <v>185</v>
      </c>
      <c r="F310" s="92" t="s">
        <v>185</v>
      </c>
      <c r="G310" s="92" t="s">
        <v>185</v>
      </c>
      <c r="H310" s="92" t="s">
        <v>185</v>
      </c>
      <c r="I310" s="92" t="s">
        <v>185</v>
      </c>
      <c r="J310" s="92" t="s">
        <v>185</v>
      </c>
      <c r="K310" s="92" t="s">
        <v>185</v>
      </c>
      <c r="L310" s="92" t="s">
        <v>185</v>
      </c>
      <c r="M310" s="92" t="s">
        <v>185</v>
      </c>
      <c r="N310" s="92" t="s">
        <v>185</v>
      </c>
      <c r="O310" s="92" t="s">
        <v>185</v>
      </c>
      <c r="P310" s="92" t="s">
        <v>185</v>
      </c>
      <c r="Q310" s="92" t="s">
        <v>185</v>
      </c>
      <c r="R310" s="92" t="s">
        <v>185</v>
      </c>
      <c r="S310" s="87"/>
      <c r="T310" s="78">
        <f t="shared" si="17"/>
        <v>23</v>
      </c>
    </row>
    <row r="311" spans="1:20" ht="19.149999999999999" customHeight="1" x14ac:dyDescent="0.2">
      <c r="A311" s="89">
        <f t="shared" si="16"/>
        <v>24</v>
      </c>
      <c r="B311" s="92" t="s">
        <v>185</v>
      </c>
      <c r="C311" s="92" t="s">
        <v>185</v>
      </c>
      <c r="D311" s="92" t="s">
        <v>185</v>
      </c>
      <c r="E311" s="92" t="s">
        <v>185</v>
      </c>
      <c r="F311" s="92" t="s">
        <v>185</v>
      </c>
      <c r="G311" s="92" t="s">
        <v>185</v>
      </c>
      <c r="H311" s="92" t="s">
        <v>185</v>
      </c>
      <c r="I311" s="92" t="s">
        <v>185</v>
      </c>
      <c r="J311" s="92" t="s">
        <v>185</v>
      </c>
      <c r="K311" s="92" t="s">
        <v>185</v>
      </c>
      <c r="L311" s="92" t="s">
        <v>185</v>
      </c>
      <c r="M311" s="92" t="s">
        <v>185</v>
      </c>
      <c r="N311" s="92" t="s">
        <v>185</v>
      </c>
      <c r="O311" s="92" t="s">
        <v>185</v>
      </c>
      <c r="P311" s="92" t="s">
        <v>185</v>
      </c>
      <c r="Q311" s="92" t="s">
        <v>185</v>
      </c>
      <c r="R311" s="92" t="s">
        <v>185</v>
      </c>
      <c r="S311" s="87"/>
      <c r="T311" s="78">
        <f t="shared" si="17"/>
        <v>24</v>
      </c>
    </row>
    <row r="312" spans="1:20" ht="19.149999999999999" customHeight="1" x14ac:dyDescent="0.2">
      <c r="A312" s="89">
        <f t="shared" si="16"/>
        <v>25</v>
      </c>
      <c r="B312" s="92" t="s">
        <v>185</v>
      </c>
      <c r="C312" s="92" t="s">
        <v>185</v>
      </c>
      <c r="D312" s="92" t="s">
        <v>185</v>
      </c>
      <c r="E312" s="92" t="s">
        <v>185</v>
      </c>
      <c r="F312" s="92" t="s">
        <v>185</v>
      </c>
      <c r="G312" s="92" t="s">
        <v>185</v>
      </c>
      <c r="H312" s="92" t="s">
        <v>185</v>
      </c>
      <c r="I312" s="92" t="s">
        <v>185</v>
      </c>
      <c r="J312" s="92" t="s">
        <v>185</v>
      </c>
      <c r="K312" s="92" t="s">
        <v>185</v>
      </c>
      <c r="L312" s="92" t="s">
        <v>185</v>
      </c>
      <c r="M312" s="92" t="s">
        <v>185</v>
      </c>
      <c r="N312" s="92" t="s">
        <v>185</v>
      </c>
      <c r="O312" s="92" t="s">
        <v>185</v>
      </c>
      <c r="P312" s="92" t="s">
        <v>185</v>
      </c>
      <c r="Q312" s="92" t="s">
        <v>185</v>
      </c>
      <c r="R312" s="92" t="s">
        <v>185</v>
      </c>
      <c r="S312" s="87"/>
      <c r="T312" s="78">
        <f t="shared" si="17"/>
        <v>25</v>
      </c>
    </row>
    <row r="313" spans="1:20" ht="19.149999999999999" customHeight="1" x14ac:dyDescent="0.2">
      <c r="A313" s="89">
        <f t="shared" si="16"/>
        <v>26</v>
      </c>
      <c r="B313" s="92" t="s">
        <v>185</v>
      </c>
      <c r="C313" s="92" t="s">
        <v>185</v>
      </c>
      <c r="D313" s="92" t="s">
        <v>185</v>
      </c>
      <c r="E313" s="92" t="s">
        <v>185</v>
      </c>
      <c r="F313" s="92" t="s">
        <v>185</v>
      </c>
      <c r="G313" s="92" t="s">
        <v>185</v>
      </c>
      <c r="H313" s="92" t="s">
        <v>185</v>
      </c>
      <c r="I313" s="92" t="s">
        <v>185</v>
      </c>
      <c r="J313" s="92" t="s">
        <v>185</v>
      </c>
      <c r="K313" s="92" t="s">
        <v>185</v>
      </c>
      <c r="L313" s="92" t="s">
        <v>185</v>
      </c>
      <c r="M313" s="91">
        <v>0.5</v>
      </c>
      <c r="N313" s="91">
        <v>0.5</v>
      </c>
      <c r="O313" s="91">
        <v>0.5</v>
      </c>
      <c r="P313" s="91">
        <v>0.5</v>
      </c>
      <c r="Q313" s="91">
        <v>0.5</v>
      </c>
      <c r="R313" s="91">
        <v>0.5</v>
      </c>
      <c r="S313" s="87"/>
      <c r="T313" s="78">
        <f t="shared" si="17"/>
        <v>26</v>
      </c>
    </row>
    <row r="314" spans="1:20" ht="19.149999999999999" customHeight="1" x14ac:dyDescent="0.2">
      <c r="A314" s="89">
        <f t="shared" si="16"/>
        <v>27</v>
      </c>
      <c r="B314" s="92" t="s">
        <v>185</v>
      </c>
      <c r="C314" s="92" t="s">
        <v>185</v>
      </c>
      <c r="D314" s="92" t="s">
        <v>185</v>
      </c>
      <c r="E314" s="92" t="s">
        <v>185</v>
      </c>
      <c r="F314" s="92" t="s">
        <v>185</v>
      </c>
      <c r="G314" s="92" t="s">
        <v>185</v>
      </c>
      <c r="H314" s="92" t="s">
        <v>185</v>
      </c>
      <c r="I314" s="92" t="s">
        <v>185</v>
      </c>
      <c r="J314" s="92" t="s">
        <v>185</v>
      </c>
      <c r="K314" s="92" t="s">
        <v>185</v>
      </c>
      <c r="L314" s="92" t="s">
        <v>185</v>
      </c>
      <c r="M314" s="92" t="s">
        <v>187</v>
      </c>
      <c r="N314" s="92" t="s">
        <v>187</v>
      </c>
      <c r="O314" s="92" t="s">
        <v>187</v>
      </c>
      <c r="P314" s="92" t="s">
        <v>187</v>
      </c>
      <c r="Q314" s="92" t="s">
        <v>187</v>
      </c>
      <c r="R314" s="92" t="s">
        <v>187</v>
      </c>
      <c r="S314" s="87"/>
      <c r="T314" s="78">
        <f t="shared" si="17"/>
        <v>27</v>
      </c>
    </row>
    <row r="315" spans="1:20" ht="19.149999999999999" customHeight="1" x14ac:dyDescent="0.2">
      <c r="A315" s="89">
        <f t="shared" si="16"/>
        <v>28</v>
      </c>
      <c r="B315" s="92" t="s">
        <v>185</v>
      </c>
      <c r="C315" s="92" t="s">
        <v>185</v>
      </c>
      <c r="D315" s="92" t="s">
        <v>185</v>
      </c>
      <c r="E315" s="92" t="s">
        <v>185</v>
      </c>
      <c r="F315" s="92" t="s">
        <v>185</v>
      </c>
      <c r="G315" s="92" t="s">
        <v>185</v>
      </c>
      <c r="H315" s="92" t="s">
        <v>185</v>
      </c>
      <c r="I315" s="92" t="s">
        <v>185</v>
      </c>
      <c r="J315" s="92" t="s">
        <v>185</v>
      </c>
      <c r="K315" s="92" t="s">
        <v>185</v>
      </c>
      <c r="L315" s="92" t="s">
        <v>185</v>
      </c>
      <c r="M315" s="91">
        <v>1</v>
      </c>
      <c r="N315" s="91">
        <v>1</v>
      </c>
      <c r="O315" s="91">
        <v>1</v>
      </c>
      <c r="P315" s="91">
        <v>1</v>
      </c>
      <c r="Q315" s="91">
        <v>1</v>
      </c>
      <c r="R315" s="91">
        <v>1</v>
      </c>
      <c r="S315" s="87"/>
      <c r="T315" s="78">
        <f t="shared" si="17"/>
        <v>28</v>
      </c>
    </row>
    <row r="316" spans="1:20" ht="19.149999999999999" customHeight="1" x14ac:dyDescent="0.2">
      <c r="A316" s="89">
        <f t="shared" si="16"/>
        <v>29</v>
      </c>
      <c r="B316" s="92" t="s">
        <v>185</v>
      </c>
      <c r="C316" s="92" t="s">
        <v>185</v>
      </c>
      <c r="D316" s="92" t="s">
        <v>185</v>
      </c>
      <c r="E316" s="92" t="s">
        <v>185</v>
      </c>
      <c r="F316" s="92" t="s">
        <v>185</v>
      </c>
      <c r="G316" s="92" t="s">
        <v>185</v>
      </c>
      <c r="H316" s="92" t="s">
        <v>185</v>
      </c>
      <c r="I316" s="92" t="s">
        <v>185</v>
      </c>
      <c r="J316" s="92" t="s">
        <v>185</v>
      </c>
      <c r="K316" s="92" t="s">
        <v>185</v>
      </c>
      <c r="L316" s="92" t="s">
        <v>185</v>
      </c>
      <c r="M316" s="91">
        <v>2</v>
      </c>
      <c r="N316" s="91">
        <v>2</v>
      </c>
      <c r="O316" s="91">
        <v>2</v>
      </c>
      <c r="P316" s="91">
        <v>2</v>
      </c>
      <c r="Q316" s="91">
        <v>2</v>
      </c>
      <c r="R316" s="91">
        <v>2</v>
      </c>
      <c r="S316" s="87"/>
      <c r="T316" s="78">
        <f t="shared" si="17"/>
        <v>29</v>
      </c>
    </row>
    <row r="317" spans="1:20" ht="19.149999999999999" customHeight="1" x14ac:dyDescent="0.2">
      <c r="A317" s="89">
        <f t="shared" si="16"/>
        <v>30</v>
      </c>
      <c r="B317" s="92" t="s">
        <v>187</v>
      </c>
      <c r="C317" s="92" t="s">
        <v>187</v>
      </c>
      <c r="D317" s="92" t="s">
        <v>187</v>
      </c>
      <c r="E317" s="92" t="s">
        <v>187</v>
      </c>
      <c r="F317" s="92">
        <v>7.36</v>
      </c>
      <c r="G317" s="92">
        <v>14.65</v>
      </c>
      <c r="H317" s="92">
        <v>7.36</v>
      </c>
      <c r="I317" s="92" t="s">
        <v>187</v>
      </c>
      <c r="J317" s="92" t="s">
        <v>187</v>
      </c>
      <c r="K317" s="92" t="s">
        <v>187</v>
      </c>
      <c r="L317" s="92" t="s">
        <v>187</v>
      </c>
      <c r="M317" s="92" t="s">
        <v>187</v>
      </c>
      <c r="N317" s="92" t="s">
        <v>187</v>
      </c>
      <c r="O317" s="92" t="s">
        <v>187</v>
      </c>
      <c r="P317" s="92" t="s">
        <v>187</v>
      </c>
      <c r="Q317" s="92" t="s">
        <v>187</v>
      </c>
      <c r="R317" s="92" t="s">
        <v>187</v>
      </c>
      <c r="S317" s="87"/>
      <c r="T317" s="78">
        <f t="shared" si="17"/>
        <v>30</v>
      </c>
    </row>
    <row r="318" spans="1:20" ht="19.149999999999999" customHeight="1" x14ac:dyDescent="0.2"/>
    <row r="319" spans="1:20" ht="19.149999999999999" customHeight="1" x14ac:dyDescent="0.25">
      <c r="A319" s="94" t="s">
        <v>56</v>
      </c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6"/>
      <c r="N319" s="76"/>
      <c r="O319" s="76"/>
      <c r="P319" s="76"/>
      <c r="Q319" s="76"/>
      <c r="R319" s="76"/>
    </row>
    <row r="320" spans="1:20" ht="19.149999999999999" customHeight="1" x14ac:dyDescent="0.2"/>
    <row r="321" spans="1:20" ht="19.149999999999999" customHeight="1" x14ac:dyDescent="0.25">
      <c r="A321" s="80" t="s">
        <v>31</v>
      </c>
      <c r="B321" s="81" t="s">
        <v>58</v>
      </c>
      <c r="C321" s="82"/>
      <c r="D321" s="82"/>
      <c r="E321" s="82"/>
      <c r="F321" s="82"/>
      <c r="G321" s="82"/>
      <c r="H321" s="82"/>
      <c r="I321" s="82"/>
      <c r="J321" s="82"/>
      <c r="K321" s="82"/>
      <c r="L321" s="83"/>
      <c r="M321" s="84" t="s">
        <v>59</v>
      </c>
      <c r="N321" s="85"/>
      <c r="O321" s="85"/>
      <c r="P321" s="85"/>
      <c r="Q321" s="85"/>
      <c r="R321" s="86"/>
      <c r="S321" s="87"/>
    </row>
    <row r="322" spans="1:20" ht="19.149999999999999" customHeight="1" x14ac:dyDescent="0.2">
      <c r="A322" s="88">
        <f>A4</f>
        <v>2019</v>
      </c>
      <c r="B322" s="89" t="s">
        <v>60</v>
      </c>
      <c r="C322" s="89" t="s">
        <v>61</v>
      </c>
      <c r="D322" s="89" t="s">
        <v>62</v>
      </c>
      <c r="E322" s="89" t="s">
        <v>63</v>
      </c>
      <c r="F322" s="89" t="s">
        <v>64</v>
      </c>
      <c r="G322" s="89" t="s">
        <v>65</v>
      </c>
      <c r="H322" s="89" t="s">
        <v>66</v>
      </c>
      <c r="I322" s="89" t="s">
        <v>67</v>
      </c>
      <c r="J322" s="89" t="s">
        <v>68</v>
      </c>
      <c r="K322" s="89" t="s">
        <v>69</v>
      </c>
      <c r="L322" s="89" t="s">
        <v>70</v>
      </c>
      <c r="M322" s="90" t="s">
        <v>60</v>
      </c>
      <c r="N322" s="91" t="s">
        <v>61</v>
      </c>
      <c r="O322" s="91" t="s">
        <v>62</v>
      </c>
      <c r="P322" s="91" t="s">
        <v>63</v>
      </c>
      <c r="Q322" s="91" t="s">
        <v>64</v>
      </c>
      <c r="R322" s="91" t="s">
        <v>65</v>
      </c>
      <c r="S322" s="87"/>
    </row>
    <row r="323" spans="1:20" ht="19.149999999999999" customHeight="1" x14ac:dyDescent="0.2">
      <c r="A323" s="89">
        <v>1</v>
      </c>
      <c r="B323" s="92" t="s">
        <v>187</v>
      </c>
      <c r="C323" s="92" t="s">
        <v>187</v>
      </c>
      <c r="D323" s="92" t="s">
        <v>187</v>
      </c>
      <c r="E323" s="92" t="s">
        <v>187</v>
      </c>
      <c r="F323" s="92">
        <v>7.36</v>
      </c>
      <c r="G323" s="92">
        <v>14.65</v>
      </c>
      <c r="H323" s="92">
        <v>7.36</v>
      </c>
      <c r="I323" s="92" t="s">
        <v>187</v>
      </c>
      <c r="J323" s="92" t="s">
        <v>187</v>
      </c>
      <c r="K323" s="92" t="s">
        <v>187</v>
      </c>
      <c r="L323" s="92" t="s">
        <v>187</v>
      </c>
      <c r="M323" s="92" t="s">
        <v>187</v>
      </c>
      <c r="N323" s="92" t="s">
        <v>187</v>
      </c>
      <c r="O323" s="92" t="s">
        <v>187</v>
      </c>
      <c r="P323" s="92" t="s">
        <v>187</v>
      </c>
      <c r="Q323" s="92" t="s">
        <v>187</v>
      </c>
      <c r="R323" s="92" t="s">
        <v>187</v>
      </c>
      <c r="S323" s="87"/>
      <c r="T323" s="78">
        <v>1</v>
      </c>
    </row>
    <row r="324" spans="1:20" ht="19.149999999999999" customHeight="1" x14ac:dyDescent="0.2">
      <c r="A324" s="89">
        <f t="shared" ref="A324:A353" si="18">A323+1</f>
        <v>2</v>
      </c>
      <c r="B324" s="92" t="s">
        <v>185</v>
      </c>
      <c r="C324" s="92" t="s">
        <v>185</v>
      </c>
      <c r="D324" s="92" t="s">
        <v>185</v>
      </c>
      <c r="E324" s="92" t="s">
        <v>185</v>
      </c>
      <c r="F324" s="92" t="s">
        <v>185</v>
      </c>
      <c r="G324" s="92" t="s">
        <v>185</v>
      </c>
      <c r="H324" s="92" t="s">
        <v>185</v>
      </c>
      <c r="I324" s="92" t="s">
        <v>185</v>
      </c>
      <c r="J324" s="92" t="s">
        <v>185</v>
      </c>
      <c r="K324" s="92" t="s">
        <v>185</v>
      </c>
      <c r="L324" s="92" t="s">
        <v>185</v>
      </c>
      <c r="M324" s="92" t="s">
        <v>185</v>
      </c>
      <c r="N324" s="92" t="s">
        <v>185</v>
      </c>
      <c r="O324" s="92" t="s">
        <v>185</v>
      </c>
      <c r="P324" s="92" t="s">
        <v>185</v>
      </c>
      <c r="Q324" s="92" t="s">
        <v>185</v>
      </c>
      <c r="R324" s="92" t="s">
        <v>185</v>
      </c>
      <c r="S324" s="87"/>
      <c r="T324" s="78">
        <f t="shared" ref="T324:T353" si="19">T323+1</f>
        <v>2</v>
      </c>
    </row>
    <row r="325" spans="1:20" ht="19.149999999999999" customHeight="1" x14ac:dyDescent="0.2">
      <c r="A325" s="89">
        <f t="shared" si="18"/>
        <v>3</v>
      </c>
      <c r="B325" s="92" t="s">
        <v>185</v>
      </c>
      <c r="C325" s="92" t="s">
        <v>185</v>
      </c>
      <c r="D325" s="92" t="s">
        <v>185</v>
      </c>
      <c r="E325" s="92" t="s">
        <v>185</v>
      </c>
      <c r="F325" s="92" t="s">
        <v>185</v>
      </c>
      <c r="G325" s="92" t="s">
        <v>185</v>
      </c>
      <c r="H325" s="92" t="s">
        <v>185</v>
      </c>
      <c r="I325" s="92" t="s">
        <v>185</v>
      </c>
      <c r="J325" s="92" t="s">
        <v>185</v>
      </c>
      <c r="K325" s="92" t="s">
        <v>185</v>
      </c>
      <c r="L325" s="92" t="s">
        <v>185</v>
      </c>
      <c r="M325" s="91">
        <v>1.8</v>
      </c>
      <c r="N325" s="91">
        <v>1.8</v>
      </c>
      <c r="O325" s="91">
        <v>1.8</v>
      </c>
      <c r="P325" s="91">
        <v>1.8</v>
      </c>
      <c r="Q325" s="91">
        <v>1.8</v>
      </c>
      <c r="R325" s="91">
        <v>1.8</v>
      </c>
      <c r="S325" s="87"/>
      <c r="T325" s="78">
        <f t="shared" si="19"/>
        <v>3</v>
      </c>
    </row>
    <row r="326" spans="1:20" ht="19.149999999999999" customHeight="1" x14ac:dyDescent="0.2">
      <c r="A326" s="89">
        <f t="shared" si="18"/>
        <v>4</v>
      </c>
      <c r="B326" s="92" t="s">
        <v>185</v>
      </c>
      <c r="C326" s="92" t="s">
        <v>185</v>
      </c>
      <c r="D326" s="92" t="s">
        <v>185</v>
      </c>
      <c r="E326" s="92" t="s">
        <v>185</v>
      </c>
      <c r="F326" s="92" t="s">
        <v>185</v>
      </c>
      <c r="G326" s="92" t="s">
        <v>185</v>
      </c>
      <c r="H326" s="92" t="s">
        <v>185</v>
      </c>
      <c r="I326" s="92" t="s">
        <v>185</v>
      </c>
      <c r="J326" s="92" t="s">
        <v>185</v>
      </c>
      <c r="K326" s="92" t="s">
        <v>185</v>
      </c>
      <c r="L326" s="92" t="s">
        <v>185</v>
      </c>
      <c r="M326" s="91">
        <v>2.8</v>
      </c>
      <c r="N326" s="91">
        <v>2.8</v>
      </c>
      <c r="O326" s="91">
        <v>2.8</v>
      </c>
      <c r="P326" s="91">
        <v>2.8</v>
      </c>
      <c r="Q326" s="91">
        <v>2.8</v>
      </c>
      <c r="R326" s="91">
        <v>2.8</v>
      </c>
      <c r="S326" s="93"/>
      <c r="T326" s="78">
        <f t="shared" si="19"/>
        <v>4</v>
      </c>
    </row>
    <row r="327" spans="1:20" ht="19.149999999999999" customHeight="1" x14ac:dyDescent="0.2">
      <c r="A327" s="89">
        <f t="shared" si="18"/>
        <v>5</v>
      </c>
      <c r="B327" s="92" t="s">
        <v>185</v>
      </c>
      <c r="C327" s="92" t="s">
        <v>185</v>
      </c>
      <c r="D327" s="92" t="s">
        <v>185</v>
      </c>
      <c r="E327" s="92" t="s">
        <v>185</v>
      </c>
      <c r="F327" s="92" t="s">
        <v>185</v>
      </c>
      <c r="G327" s="92" t="s">
        <v>185</v>
      </c>
      <c r="H327" s="92" t="s">
        <v>185</v>
      </c>
      <c r="I327" s="92" t="s">
        <v>185</v>
      </c>
      <c r="J327" s="92" t="s">
        <v>185</v>
      </c>
      <c r="K327" s="92" t="s">
        <v>185</v>
      </c>
      <c r="L327" s="92" t="s">
        <v>185</v>
      </c>
      <c r="M327" s="91">
        <v>5.6</v>
      </c>
      <c r="N327" s="91">
        <v>5.6</v>
      </c>
      <c r="O327" s="91">
        <v>5.6</v>
      </c>
      <c r="P327" s="91">
        <v>5.6</v>
      </c>
      <c r="Q327" s="91">
        <v>5.6</v>
      </c>
      <c r="R327" s="91">
        <v>5.6</v>
      </c>
      <c r="S327" s="87"/>
      <c r="T327" s="78">
        <f t="shared" si="19"/>
        <v>5</v>
      </c>
    </row>
    <row r="328" spans="1:20" ht="19.149999999999999" customHeight="1" x14ac:dyDescent="0.2">
      <c r="A328" s="89">
        <f t="shared" si="18"/>
        <v>6</v>
      </c>
      <c r="B328" s="92" t="s">
        <v>185</v>
      </c>
      <c r="C328" s="92" t="s">
        <v>185</v>
      </c>
      <c r="D328" s="92" t="s">
        <v>185</v>
      </c>
      <c r="E328" s="92" t="s">
        <v>185</v>
      </c>
      <c r="F328" s="92" t="s">
        <v>185</v>
      </c>
      <c r="G328" s="92" t="s">
        <v>185</v>
      </c>
      <c r="H328" s="92" t="s">
        <v>185</v>
      </c>
      <c r="I328" s="92" t="s">
        <v>185</v>
      </c>
      <c r="J328" s="92" t="s">
        <v>185</v>
      </c>
      <c r="K328" s="92" t="s">
        <v>185</v>
      </c>
      <c r="L328" s="92" t="s">
        <v>185</v>
      </c>
      <c r="M328" s="91">
        <v>7.5</v>
      </c>
      <c r="N328" s="91">
        <v>7.5</v>
      </c>
      <c r="O328" s="91">
        <v>7.5</v>
      </c>
      <c r="P328" s="91">
        <v>7.5</v>
      </c>
      <c r="Q328" s="91">
        <v>7.5</v>
      </c>
      <c r="R328" s="91">
        <v>7.5</v>
      </c>
      <c r="S328" s="87"/>
      <c r="T328" s="78">
        <f t="shared" si="19"/>
        <v>6</v>
      </c>
    </row>
    <row r="329" spans="1:20" ht="19.149999999999999" customHeight="1" x14ac:dyDescent="0.2">
      <c r="A329" s="89">
        <f t="shared" si="18"/>
        <v>7</v>
      </c>
      <c r="B329" s="92" t="s">
        <v>185</v>
      </c>
      <c r="C329" s="92" t="s">
        <v>185</v>
      </c>
      <c r="D329" s="92" t="s">
        <v>185</v>
      </c>
      <c r="E329" s="92" t="s">
        <v>185</v>
      </c>
      <c r="F329" s="92" t="s">
        <v>185</v>
      </c>
      <c r="G329" s="92" t="s">
        <v>185</v>
      </c>
      <c r="H329" s="92" t="s">
        <v>185</v>
      </c>
      <c r="I329" s="92" t="s">
        <v>185</v>
      </c>
      <c r="J329" s="92" t="s">
        <v>185</v>
      </c>
      <c r="K329" s="92" t="s">
        <v>185</v>
      </c>
      <c r="L329" s="92" t="s">
        <v>185</v>
      </c>
      <c r="M329" s="91">
        <v>6.5</v>
      </c>
      <c r="N329" s="91">
        <v>6.5</v>
      </c>
      <c r="O329" s="91">
        <v>6.5</v>
      </c>
      <c r="P329" s="91">
        <v>6.5</v>
      </c>
      <c r="Q329" s="91">
        <v>6.5</v>
      </c>
      <c r="R329" s="91">
        <v>6.5</v>
      </c>
      <c r="S329" s="87"/>
      <c r="T329" s="78">
        <f t="shared" si="19"/>
        <v>7</v>
      </c>
    </row>
    <row r="330" spans="1:20" ht="19.149999999999999" customHeight="1" x14ac:dyDescent="0.2">
      <c r="A330" s="89">
        <f t="shared" si="18"/>
        <v>8</v>
      </c>
      <c r="B330" s="92" t="s">
        <v>185</v>
      </c>
      <c r="C330" s="92" t="s">
        <v>185</v>
      </c>
      <c r="D330" s="92" t="s">
        <v>185</v>
      </c>
      <c r="E330" s="92" t="s">
        <v>185</v>
      </c>
      <c r="F330" s="92" t="s">
        <v>185</v>
      </c>
      <c r="G330" s="92" t="s">
        <v>185</v>
      </c>
      <c r="H330" s="92" t="s">
        <v>185</v>
      </c>
      <c r="I330" s="92" t="s">
        <v>185</v>
      </c>
      <c r="J330" s="92" t="s">
        <v>185</v>
      </c>
      <c r="K330" s="92" t="s">
        <v>185</v>
      </c>
      <c r="L330" s="92" t="s">
        <v>185</v>
      </c>
      <c r="M330" s="91">
        <v>7.1</v>
      </c>
      <c r="N330" s="91">
        <v>7.1</v>
      </c>
      <c r="O330" s="91">
        <v>7.1</v>
      </c>
      <c r="P330" s="91">
        <v>7.1</v>
      </c>
      <c r="Q330" s="91">
        <v>7.1</v>
      </c>
      <c r="R330" s="91">
        <v>7.1</v>
      </c>
      <c r="S330" s="87"/>
      <c r="T330" s="78">
        <f t="shared" si="19"/>
        <v>8</v>
      </c>
    </row>
    <row r="331" spans="1:20" ht="19.149999999999999" customHeight="1" x14ac:dyDescent="0.2">
      <c r="A331" s="89">
        <f t="shared" si="18"/>
        <v>9</v>
      </c>
      <c r="B331" s="92" t="s">
        <v>185</v>
      </c>
      <c r="C331" s="92" t="s">
        <v>185</v>
      </c>
      <c r="D331" s="92" t="s">
        <v>185</v>
      </c>
      <c r="E331" s="92" t="s">
        <v>185</v>
      </c>
      <c r="F331" s="92" t="s">
        <v>185</v>
      </c>
      <c r="G331" s="92" t="s">
        <v>185</v>
      </c>
      <c r="H331" s="92" t="s">
        <v>185</v>
      </c>
      <c r="I331" s="92" t="s">
        <v>185</v>
      </c>
      <c r="J331" s="92" t="s">
        <v>185</v>
      </c>
      <c r="K331" s="92" t="s">
        <v>185</v>
      </c>
      <c r="L331" s="92" t="s">
        <v>185</v>
      </c>
      <c r="M331" s="91">
        <v>3.4</v>
      </c>
      <c r="N331" s="91">
        <v>3.4</v>
      </c>
      <c r="O331" s="91">
        <v>3.4</v>
      </c>
      <c r="P331" s="91">
        <v>3.4</v>
      </c>
      <c r="Q331" s="91">
        <v>3.4</v>
      </c>
      <c r="R331" s="91">
        <v>3.4</v>
      </c>
      <c r="S331" s="87"/>
      <c r="T331" s="78">
        <f t="shared" si="19"/>
        <v>9</v>
      </c>
    </row>
    <row r="332" spans="1:20" ht="19.149999999999999" customHeight="1" x14ac:dyDescent="0.2">
      <c r="A332" s="89">
        <f t="shared" si="18"/>
        <v>10</v>
      </c>
      <c r="B332" s="92" t="s">
        <v>185</v>
      </c>
      <c r="C332" s="92" t="s">
        <v>185</v>
      </c>
      <c r="D332" s="92" t="s">
        <v>185</v>
      </c>
      <c r="E332" s="92" t="s">
        <v>185</v>
      </c>
      <c r="F332" s="92" t="s">
        <v>185</v>
      </c>
      <c r="G332" s="92" t="s">
        <v>185</v>
      </c>
      <c r="H332" s="92" t="s">
        <v>185</v>
      </c>
      <c r="I332" s="92" t="s">
        <v>185</v>
      </c>
      <c r="J332" s="92" t="s">
        <v>185</v>
      </c>
      <c r="K332" s="92" t="s">
        <v>185</v>
      </c>
      <c r="L332" s="92" t="s">
        <v>185</v>
      </c>
      <c r="M332" s="91">
        <v>2.4</v>
      </c>
      <c r="N332" s="91">
        <v>2.4</v>
      </c>
      <c r="O332" s="91">
        <v>2.4</v>
      </c>
      <c r="P332" s="91">
        <v>2.4</v>
      </c>
      <c r="Q332" s="91">
        <v>2.4</v>
      </c>
      <c r="R332" s="91">
        <v>2.4</v>
      </c>
      <c r="S332" s="87"/>
      <c r="T332" s="78">
        <f t="shared" si="19"/>
        <v>10</v>
      </c>
    </row>
    <row r="333" spans="1:20" ht="19.149999999999999" customHeight="1" x14ac:dyDescent="0.2">
      <c r="A333" s="89">
        <f t="shared" si="18"/>
        <v>11</v>
      </c>
      <c r="B333" s="91" t="s">
        <v>187</v>
      </c>
      <c r="C333" s="91" t="s">
        <v>187</v>
      </c>
      <c r="D333" s="91" t="s">
        <v>187</v>
      </c>
      <c r="E333" s="91" t="s">
        <v>187</v>
      </c>
      <c r="F333" s="92">
        <v>7.36</v>
      </c>
      <c r="G333" s="92">
        <v>14.65</v>
      </c>
      <c r="H333" s="92">
        <v>7.36</v>
      </c>
      <c r="I333" s="91" t="s">
        <v>187</v>
      </c>
      <c r="J333" s="91" t="s">
        <v>187</v>
      </c>
      <c r="K333" s="91" t="s">
        <v>187</v>
      </c>
      <c r="L333" s="91" t="s">
        <v>187</v>
      </c>
      <c r="M333" s="91" t="s">
        <v>187</v>
      </c>
      <c r="N333" s="91" t="s">
        <v>187</v>
      </c>
      <c r="O333" s="91" t="s">
        <v>187</v>
      </c>
      <c r="P333" s="91" t="s">
        <v>187</v>
      </c>
      <c r="Q333" s="91" t="s">
        <v>187</v>
      </c>
      <c r="R333" s="91" t="s">
        <v>187</v>
      </c>
      <c r="S333" s="87"/>
      <c r="T333" s="78">
        <f t="shared" si="19"/>
        <v>11</v>
      </c>
    </row>
    <row r="334" spans="1:20" ht="19.149999999999999" customHeight="1" x14ac:dyDescent="0.2">
      <c r="A334" s="89">
        <f t="shared" si="18"/>
        <v>12</v>
      </c>
      <c r="B334" s="92" t="s">
        <v>185</v>
      </c>
      <c r="C334" s="92" t="s">
        <v>185</v>
      </c>
      <c r="D334" s="92" t="s">
        <v>185</v>
      </c>
      <c r="E334" s="92" t="s">
        <v>185</v>
      </c>
      <c r="F334" s="92" t="s">
        <v>185</v>
      </c>
      <c r="G334" s="92" t="s">
        <v>185</v>
      </c>
      <c r="H334" s="92" t="s">
        <v>185</v>
      </c>
      <c r="I334" s="92" t="s">
        <v>185</v>
      </c>
      <c r="J334" s="92" t="s">
        <v>185</v>
      </c>
      <c r="K334" s="92" t="s">
        <v>185</v>
      </c>
      <c r="L334" s="92" t="s">
        <v>185</v>
      </c>
      <c r="M334" s="91">
        <v>1.9</v>
      </c>
      <c r="N334" s="91">
        <v>1.9</v>
      </c>
      <c r="O334" s="91">
        <v>1.9</v>
      </c>
      <c r="P334" s="91">
        <v>1.9</v>
      </c>
      <c r="Q334" s="91">
        <v>1.9</v>
      </c>
      <c r="R334" s="91">
        <v>1.9</v>
      </c>
      <c r="S334" s="87"/>
      <c r="T334" s="78">
        <f t="shared" si="19"/>
        <v>12</v>
      </c>
    </row>
    <row r="335" spans="1:20" ht="19.149999999999999" customHeight="1" x14ac:dyDescent="0.2">
      <c r="A335" s="89">
        <f t="shared" si="18"/>
        <v>13</v>
      </c>
      <c r="B335" s="92" t="s">
        <v>185</v>
      </c>
      <c r="C335" s="92" t="s">
        <v>185</v>
      </c>
      <c r="D335" s="92" t="s">
        <v>185</v>
      </c>
      <c r="E335" s="92" t="s">
        <v>185</v>
      </c>
      <c r="F335" s="92" t="s">
        <v>185</v>
      </c>
      <c r="G335" s="92" t="s">
        <v>185</v>
      </c>
      <c r="H335" s="92" t="s">
        <v>185</v>
      </c>
      <c r="I335" s="92" t="s">
        <v>185</v>
      </c>
      <c r="J335" s="92" t="s">
        <v>185</v>
      </c>
      <c r="K335" s="92" t="s">
        <v>185</v>
      </c>
      <c r="L335" s="92" t="s">
        <v>185</v>
      </c>
      <c r="M335" s="91">
        <v>3.3</v>
      </c>
      <c r="N335" s="91">
        <v>3.3</v>
      </c>
      <c r="O335" s="91">
        <v>3.3</v>
      </c>
      <c r="P335" s="91">
        <v>3.3</v>
      </c>
      <c r="Q335" s="91">
        <v>3.3</v>
      </c>
      <c r="R335" s="91">
        <v>3.3</v>
      </c>
      <c r="S335" s="87"/>
      <c r="T335" s="78">
        <f t="shared" si="19"/>
        <v>13</v>
      </c>
    </row>
    <row r="336" spans="1:20" ht="19.149999999999999" customHeight="1" x14ac:dyDescent="0.2">
      <c r="A336" s="89">
        <f t="shared" si="18"/>
        <v>14</v>
      </c>
      <c r="B336" s="92" t="s">
        <v>185</v>
      </c>
      <c r="C336" s="92" t="s">
        <v>185</v>
      </c>
      <c r="D336" s="92" t="s">
        <v>185</v>
      </c>
      <c r="E336" s="92" t="s">
        <v>185</v>
      </c>
      <c r="F336" s="92" t="s">
        <v>185</v>
      </c>
      <c r="G336" s="92" t="s">
        <v>185</v>
      </c>
      <c r="H336" s="92" t="s">
        <v>185</v>
      </c>
      <c r="I336" s="92" t="s">
        <v>185</v>
      </c>
      <c r="J336" s="92" t="s">
        <v>185</v>
      </c>
      <c r="K336" s="92" t="s">
        <v>185</v>
      </c>
      <c r="L336" s="92" t="s">
        <v>185</v>
      </c>
      <c r="M336" s="91">
        <v>5.6</v>
      </c>
      <c r="N336" s="91">
        <v>5.6</v>
      </c>
      <c r="O336" s="91">
        <v>5.6</v>
      </c>
      <c r="P336" s="91">
        <v>5.6</v>
      </c>
      <c r="Q336" s="91">
        <v>5.6</v>
      </c>
      <c r="R336" s="91">
        <v>5.6</v>
      </c>
      <c r="S336" s="87"/>
      <c r="T336" s="78">
        <f t="shared" si="19"/>
        <v>14</v>
      </c>
    </row>
    <row r="337" spans="1:20" ht="19.149999999999999" customHeight="1" x14ac:dyDescent="0.2">
      <c r="A337" s="89">
        <f t="shared" si="18"/>
        <v>15</v>
      </c>
      <c r="B337" s="92" t="s">
        <v>185</v>
      </c>
      <c r="C337" s="92" t="s">
        <v>185</v>
      </c>
      <c r="D337" s="92" t="s">
        <v>185</v>
      </c>
      <c r="E337" s="92" t="s">
        <v>185</v>
      </c>
      <c r="F337" s="92" t="s">
        <v>185</v>
      </c>
      <c r="G337" s="92" t="s">
        <v>185</v>
      </c>
      <c r="H337" s="92" t="s">
        <v>185</v>
      </c>
      <c r="I337" s="92" t="s">
        <v>185</v>
      </c>
      <c r="J337" s="92" t="s">
        <v>185</v>
      </c>
      <c r="K337" s="92" t="s">
        <v>185</v>
      </c>
      <c r="L337" s="92" t="s">
        <v>185</v>
      </c>
      <c r="M337" s="91">
        <v>20.100000000000001</v>
      </c>
      <c r="N337" s="91">
        <v>20.100000000000001</v>
      </c>
      <c r="O337" s="91">
        <v>20.100000000000001</v>
      </c>
      <c r="P337" s="91">
        <v>20.100000000000001</v>
      </c>
      <c r="Q337" s="91">
        <v>20.100000000000001</v>
      </c>
      <c r="R337" s="91">
        <v>20.100000000000001</v>
      </c>
      <c r="S337" s="87"/>
      <c r="T337" s="78">
        <f t="shared" si="19"/>
        <v>15</v>
      </c>
    </row>
    <row r="338" spans="1:20" ht="19.149999999999999" customHeight="1" x14ac:dyDescent="0.2">
      <c r="A338" s="89">
        <f t="shared" si="18"/>
        <v>16</v>
      </c>
      <c r="B338" s="92">
        <v>19.28</v>
      </c>
      <c r="C338" s="92">
        <v>19.28</v>
      </c>
      <c r="D338" s="92">
        <v>19.28</v>
      </c>
      <c r="E338" s="92" t="s">
        <v>187</v>
      </c>
      <c r="F338" s="92">
        <v>7.36</v>
      </c>
      <c r="G338" s="92">
        <v>14.65</v>
      </c>
      <c r="H338" s="92">
        <v>7.36</v>
      </c>
      <c r="I338" s="92" t="s">
        <v>187</v>
      </c>
      <c r="J338" s="92">
        <v>19.28</v>
      </c>
      <c r="K338" s="92">
        <v>19.28</v>
      </c>
      <c r="L338" s="92">
        <v>19.28</v>
      </c>
      <c r="M338" s="91">
        <v>8</v>
      </c>
      <c r="N338" s="91">
        <v>8</v>
      </c>
      <c r="O338" s="91">
        <v>8</v>
      </c>
      <c r="P338" s="91">
        <v>8</v>
      </c>
      <c r="Q338" s="91">
        <v>8</v>
      </c>
      <c r="R338" s="91">
        <v>8</v>
      </c>
      <c r="S338" s="87"/>
      <c r="T338" s="78">
        <f t="shared" si="19"/>
        <v>16</v>
      </c>
    </row>
    <row r="339" spans="1:20" ht="19.149999999999999" customHeight="1" x14ac:dyDescent="0.2">
      <c r="A339" s="89">
        <f t="shared" si="18"/>
        <v>17</v>
      </c>
      <c r="B339" s="92">
        <v>28.96</v>
      </c>
      <c r="C339" s="92">
        <v>28.96</v>
      </c>
      <c r="D339" s="92">
        <v>28.96</v>
      </c>
      <c r="E339" s="92" t="s">
        <v>185</v>
      </c>
      <c r="F339" s="92" t="s">
        <v>185</v>
      </c>
      <c r="G339" s="92" t="s">
        <v>185</v>
      </c>
      <c r="H339" s="92" t="s">
        <v>185</v>
      </c>
      <c r="I339" s="92" t="s">
        <v>185</v>
      </c>
      <c r="J339" s="92">
        <v>28.96</v>
      </c>
      <c r="K339" s="92">
        <v>28.96</v>
      </c>
      <c r="L339" s="92">
        <v>28.96</v>
      </c>
      <c r="M339" s="91">
        <v>3</v>
      </c>
      <c r="N339" s="91">
        <v>3</v>
      </c>
      <c r="O339" s="91">
        <v>3</v>
      </c>
      <c r="P339" s="91">
        <v>3</v>
      </c>
      <c r="Q339" s="91">
        <v>3</v>
      </c>
      <c r="R339" s="91">
        <v>3</v>
      </c>
      <c r="S339" s="87"/>
      <c r="T339" s="78">
        <f t="shared" si="19"/>
        <v>17</v>
      </c>
    </row>
    <row r="340" spans="1:20" ht="19.149999999999999" customHeight="1" x14ac:dyDescent="0.2">
      <c r="A340" s="89">
        <f t="shared" si="18"/>
        <v>18</v>
      </c>
      <c r="B340" s="92" t="s">
        <v>185</v>
      </c>
      <c r="C340" s="92" t="s">
        <v>185</v>
      </c>
      <c r="D340" s="92" t="s">
        <v>185</v>
      </c>
      <c r="E340" s="92" t="s">
        <v>185</v>
      </c>
      <c r="F340" s="92" t="s">
        <v>185</v>
      </c>
      <c r="G340" s="92" t="s">
        <v>185</v>
      </c>
      <c r="H340" s="92" t="s">
        <v>185</v>
      </c>
      <c r="I340" s="92" t="s">
        <v>185</v>
      </c>
      <c r="J340" s="92" t="s">
        <v>185</v>
      </c>
      <c r="K340" s="92" t="s">
        <v>185</v>
      </c>
      <c r="L340" s="92" t="s">
        <v>185</v>
      </c>
      <c r="M340" s="91">
        <v>4.7</v>
      </c>
      <c r="N340" s="91">
        <v>4.7</v>
      </c>
      <c r="O340" s="91">
        <v>4.7</v>
      </c>
      <c r="P340" s="91">
        <v>4.7</v>
      </c>
      <c r="Q340" s="91">
        <v>4.7</v>
      </c>
      <c r="R340" s="91">
        <v>4.7</v>
      </c>
      <c r="S340" s="87"/>
      <c r="T340" s="78">
        <f t="shared" si="19"/>
        <v>18</v>
      </c>
    </row>
    <row r="341" spans="1:20" ht="19.149999999999999" customHeight="1" x14ac:dyDescent="0.2">
      <c r="A341" s="89">
        <f t="shared" si="18"/>
        <v>19</v>
      </c>
      <c r="B341" s="92" t="s">
        <v>185</v>
      </c>
      <c r="C341" s="92" t="s">
        <v>185</v>
      </c>
      <c r="D341" s="92" t="s">
        <v>185</v>
      </c>
      <c r="E341" s="92" t="s">
        <v>185</v>
      </c>
      <c r="F341" s="92" t="s">
        <v>185</v>
      </c>
      <c r="G341" s="92" t="s">
        <v>185</v>
      </c>
      <c r="H341" s="92" t="s">
        <v>185</v>
      </c>
      <c r="I341" s="92" t="s">
        <v>185</v>
      </c>
      <c r="J341" s="92" t="s">
        <v>185</v>
      </c>
      <c r="K341" s="92" t="s">
        <v>185</v>
      </c>
      <c r="L341" s="92" t="s">
        <v>185</v>
      </c>
      <c r="M341" s="91"/>
      <c r="N341" s="91"/>
      <c r="O341" s="91"/>
      <c r="P341" s="91"/>
      <c r="Q341" s="91"/>
      <c r="R341" s="91"/>
      <c r="S341" s="87"/>
      <c r="T341" s="78">
        <f t="shared" si="19"/>
        <v>19</v>
      </c>
    </row>
    <row r="342" spans="1:20" ht="19.149999999999999" customHeight="1" x14ac:dyDescent="0.2">
      <c r="A342" s="89">
        <f t="shared" si="18"/>
        <v>20</v>
      </c>
      <c r="B342" s="92" t="s">
        <v>185</v>
      </c>
      <c r="C342" s="92" t="s">
        <v>185</v>
      </c>
      <c r="D342" s="92" t="s">
        <v>185</v>
      </c>
      <c r="E342" s="92" t="s">
        <v>185</v>
      </c>
      <c r="F342" s="92" t="s">
        <v>185</v>
      </c>
      <c r="G342" s="92" t="s">
        <v>185</v>
      </c>
      <c r="H342" s="92" t="s">
        <v>185</v>
      </c>
      <c r="I342" s="92" t="s">
        <v>185</v>
      </c>
      <c r="J342" s="92" t="s">
        <v>185</v>
      </c>
      <c r="K342" s="92" t="s">
        <v>185</v>
      </c>
      <c r="L342" s="92" t="s">
        <v>185</v>
      </c>
      <c r="M342" s="91">
        <v>7.5</v>
      </c>
      <c r="N342" s="91">
        <v>7.5</v>
      </c>
      <c r="O342" s="91">
        <v>7.5</v>
      </c>
      <c r="P342" s="91">
        <v>7.5</v>
      </c>
      <c r="Q342" s="91">
        <v>7.5</v>
      </c>
      <c r="R342" s="91">
        <v>7.5</v>
      </c>
      <c r="S342" s="87"/>
      <c r="T342" s="78">
        <f t="shared" si="19"/>
        <v>20</v>
      </c>
    </row>
    <row r="343" spans="1:20" ht="19.149999999999999" customHeight="1" x14ac:dyDescent="0.2">
      <c r="A343" s="89">
        <f t="shared" si="18"/>
        <v>21</v>
      </c>
      <c r="B343" s="92" t="s">
        <v>185</v>
      </c>
      <c r="C343" s="92" t="s">
        <v>185</v>
      </c>
      <c r="D343" s="92" t="s">
        <v>185</v>
      </c>
      <c r="E343" s="92" t="s">
        <v>185</v>
      </c>
      <c r="F343" s="92" t="s">
        <v>185</v>
      </c>
      <c r="G343" s="92" t="s">
        <v>185</v>
      </c>
      <c r="H343" s="92" t="s">
        <v>185</v>
      </c>
      <c r="I343" s="92" t="s">
        <v>185</v>
      </c>
      <c r="J343" s="92" t="s">
        <v>185</v>
      </c>
      <c r="K343" s="92" t="s">
        <v>185</v>
      </c>
      <c r="L343" s="92" t="s">
        <v>185</v>
      </c>
      <c r="M343" s="91">
        <v>7.2</v>
      </c>
      <c r="N343" s="91">
        <v>7.2</v>
      </c>
      <c r="O343" s="91">
        <v>7.2</v>
      </c>
      <c r="P343" s="91">
        <v>7.2</v>
      </c>
      <c r="Q343" s="91">
        <v>7.2</v>
      </c>
      <c r="R343" s="91">
        <v>7.2</v>
      </c>
      <c r="S343" s="87"/>
      <c r="T343" s="78">
        <f t="shared" si="19"/>
        <v>21</v>
      </c>
    </row>
    <row r="344" spans="1:20" ht="19.149999999999999" customHeight="1" x14ac:dyDescent="0.2">
      <c r="A344" s="89">
        <f t="shared" si="18"/>
        <v>22</v>
      </c>
      <c r="B344" s="92" t="s">
        <v>185</v>
      </c>
      <c r="C344" s="92" t="s">
        <v>185</v>
      </c>
      <c r="D344" s="92" t="s">
        <v>185</v>
      </c>
      <c r="E344" s="92" t="s">
        <v>185</v>
      </c>
      <c r="F344" s="92" t="s">
        <v>185</v>
      </c>
      <c r="G344" s="92" t="s">
        <v>185</v>
      </c>
      <c r="H344" s="92" t="s">
        <v>185</v>
      </c>
      <c r="I344" s="92" t="s">
        <v>185</v>
      </c>
      <c r="J344" s="92" t="s">
        <v>185</v>
      </c>
      <c r="K344" s="92" t="s">
        <v>185</v>
      </c>
      <c r="L344" s="92" t="s">
        <v>185</v>
      </c>
      <c r="M344" s="91">
        <v>3.5</v>
      </c>
      <c r="N344" s="91">
        <v>3.5</v>
      </c>
      <c r="O344" s="91">
        <v>3.5</v>
      </c>
      <c r="P344" s="91">
        <v>3.5</v>
      </c>
      <c r="Q344" s="91">
        <v>3.5</v>
      </c>
      <c r="R344" s="91">
        <v>3.5</v>
      </c>
      <c r="S344" s="87"/>
      <c r="T344" s="78">
        <f t="shared" si="19"/>
        <v>22</v>
      </c>
    </row>
    <row r="345" spans="1:20" ht="19.149999999999999" customHeight="1" x14ac:dyDescent="0.2">
      <c r="A345" s="89">
        <f t="shared" si="18"/>
        <v>23</v>
      </c>
      <c r="B345" s="92">
        <v>19.28</v>
      </c>
      <c r="C345" s="92">
        <v>19.28</v>
      </c>
      <c r="D345" s="92">
        <v>19.28</v>
      </c>
      <c r="E345" s="92" t="s">
        <v>187</v>
      </c>
      <c r="F345" s="92">
        <v>7.36</v>
      </c>
      <c r="G345" s="92">
        <v>14.65</v>
      </c>
      <c r="H345" s="92">
        <v>7.36</v>
      </c>
      <c r="I345" s="92" t="s">
        <v>187</v>
      </c>
      <c r="J345" s="92">
        <v>19.28</v>
      </c>
      <c r="K345" s="92">
        <v>19.28</v>
      </c>
      <c r="L345" s="92">
        <v>19.28</v>
      </c>
      <c r="M345" s="91" t="s">
        <v>187</v>
      </c>
      <c r="N345" s="91" t="s">
        <v>187</v>
      </c>
      <c r="O345" s="91" t="s">
        <v>187</v>
      </c>
      <c r="P345" s="91" t="s">
        <v>187</v>
      </c>
      <c r="Q345" s="91" t="s">
        <v>187</v>
      </c>
      <c r="R345" s="91" t="s">
        <v>187</v>
      </c>
      <c r="S345" s="87"/>
      <c r="T345" s="78">
        <f t="shared" si="19"/>
        <v>23</v>
      </c>
    </row>
    <row r="346" spans="1:20" ht="19.149999999999999" customHeight="1" x14ac:dyDescent="0.2">
      <c r="A346" s="89">
        <f t="shared" si="18"/>
        <v>24</v>
      </c>
      <c r="B346" s="92">
        <v>11.36</v>
      </c>
      <c r="C346" s="92" t="s">
        <v>185</v>
      </c>
      <c r="D346" s="92" t="s">
        <v>185</v>
      </c>
      <c r="E346" s="92" t="s">
        <v>185</v>
      </c>
      <c r="F346" s="92" t="s">
        <v>185</v>
      </c>
      <c r="G346" s="92" t="s">
        <v>185</v>
      </c>
      <c r="H346" s="92" t="s">
        <v>185</v>
      </c>
      <c r="I346" s="92" t="s">
        <v>185</v>
      </c>
      <c r="J346" s="92" t="s">
        <v>185</v>
      </c>
      <c r="K346" s="92" t="s">
        <v>185</v>
      </c>
      <c r="L346" s="319">
        <v>11.36</v>
      </c>
      <c r="M346" s="91" t="s">
        <v>185</v>
      </c>
      <c r="N346" s="91" t="s">
        <v>185</v>
      </c>
      <c r="O346" s="91" t="s">
        <v>185</v>
      </c>
      <c r="P346" s="91" t="s">
        <v>185</v>
      </c>
      <c r="Q346" s="91" t="s">
        <v>185</v>
      </c>
      <c r="R346" s="91" t="s">
        <v>185</v>
      </c>
      <c r="S346" s="87"/>
      <c r="T346" s="78">
        <f t="shared" si="19"/>
        <v>24</v>
      </c>
    </row>
    <row r="347" spans="1:20" ht="19.149999999999999" customHeight="1" x14ac:dyDescent="0.2">
      <c r="A347" s="89">
        <f t="shared" si="18"/>
        <v>25</v>
      </c>
      <c r="B347" s="92" t="s">
        <v>187</v>
      </c>
      <c r="C347" s="92" t="s">
        <v>185</v>
      </c>
      <c r="D347" s="92" t="s">
        <v>185</v>
      </c>
      <c r="E347" s="92" t="s">
        <v>185</v>
      </c>
      <c r="F347" s="92" t="s">
        <v>185</v>
      </c>
      <c r="G347" s="92" t="s">
        <v>185</v>
      </c>
      <c r="H347" s="92" t="s">
        <v>185</v>
      </c>
      <c r="I347" s="92" t="s">
        <v>185</v>
      </c>
      <c r="J347" s="92" t="s">
        <v>185</v>
      </c>
      <c r="K347" s="92" t="s">
        <v>185</v>
      </c>
      <c r="L347" s="319" t="s">
        <v>187</v>
      </c>
      <c r="M347" s="91" t="s">
        <v>185</v>
      </c>
      <c r="N347" s="91" t="s">
        <v>185</v>
      </c>
      <c r="O347" s="91" t="s">
        <v>185</v>
      </c>
      <c r="P347" s="91" t="s">
        <v>185</v>
      </c>
      <c r="Q347" s="91" t="s">
        <v>185</v>
      </c>
      <c r="R347" s="91" t="s">
        <v>185</v>
      </c>
      <c r="S347" s="87"/>
      <c r="T347" s="78">
        <f t="shared" si="19"/>
        <v>25</v>
      </c>
    </row>
    <row r="348" spans="1:20" ht="19.149999999999999" customHeight="1" x14ac:dyDescent="0.2">
      <c r="A348" s="89">
        <f t="shared" si="18"/>
        <v>26</v>
      </c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1" t="s">
        <v>185</v>
      </c>
      <c r="N348" s="91" t="s">
        <v>185</v>
      </c>
      <c r="O348" s="91" t="s">
        <v>185</v>
      </c>
      <c r="P348" s="91" t="s">
        <v>185</v>
      </c>
      <c r="Q348" s="91" t="s">
        <v>185</v>
      </c>
      <c r="R348" s="91" t="s">
        <v>185</v>
      </c>
      <c r="S348" s="87"/>
      <c r="T348" s="78">
        <f t="shared" si="19"/>
        <v>26</v>
      </c>
    </row>
    <row r="349" spans="1:20" ht="19.149999999999999" customHeight="1" x14ac:dyDescent="0.2">
      <c r="A349" s="89">
        <f t="shared" si="18"/>
        <v>27</v>
      </c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1" t="s">
        <v>185</v>
      </c>
      <c r="N349" s="91" t="s">
        <v>185</v>
      </c>
      <c r="O349" s="91" t="s">
        <v>185</v>
      </c>
      <c r="P349" s="91" t="s">
        <v>185</v>
      </c>
      <c r="Q349" s="91" t="s">
        <v>185</v>
      </c>
      <c r="R349" s="91" t="s">
        <v>185</v>
      </c>
      <c r="S349" s="87"/>
      <c r="T349" s="78">
        <f t="shared" si="19"/>
        <v>27</v>
      </c>
    </row>
    <row r="350" spans="1:20" ht="19.149999999999999" customHeight="1" x14ac:dyDescent="0.2">
      <c r="A350" s="89">
        <f t="shared" si="18"/>
        <v>28</v>
      </c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1" t="s">
        <v>185</v>
      </c>
      <c r="N350" s="91" t="s">
        <v>185</v>
      </c>
      <c r="O350" s="91" t="s">
        <v>185</v>
      </c>
      <c r="P350" s="91" t="s">
        <v>185</v>
      </c>
      <c r="Q350" s="91" t="s">
        <v>185</v>
      </c>
      <c r="R350" s="91" t="s">
        <v>185</v>
      </c>
      <c r="S350" s="87"/>
      <c r="T350" s="78">
        <f t="shared" si="19"/>
        <v>28</v>
      </c>
    </row>
    <row r="351" spans="1:20" ht="19.149999999999999" customHeight="1" x14ac:dyDescent="0.2">
      <c r="A351" s="89">
        <f t="shared" si="18"/>
        <v>29</v>
      </c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1" t="s">
        <v>185</v>
      </c>
      <c r="N351" s="91" t="s">
        <v>185</v>
      </c>
      <c r="O351" s="91" t="s">
        <v>185</v>
      </c>
      <c r="P351" s="91" t="s">
        <v>185</v>
      </c>
      <c r="Q351" s="91" t="s">
        <v>185</v>
      </c>
      <c r="R351" s="91" t="s">
        <v>185</v>
      </c>
      <c r="S351" s="87"/>
      <c r="T351" s="78">
        <f t="shared" si="19"/>
        <v>29</v>
      </c>
    </row>
    <row r="352" spans="1:20" ht="19.149999999999999" customHeight="1" x14ac:dyDescent="0.2">
      <c r="A352" s="89">
        <f t="shared" si="18"/>
        <v>30</v>
      </c>
      <c r="B352" s="92" t="s">
        <v>185</v>
      </c>
      <c r="C352" s="92">
        <v>11.36</v>
      </c>
      <c r="D352" s="92" t="s">
        <v>185</v>
      </c>
      <c r="E352" s="92" t="s">
        <v>185</v>
      </c>
      <c r="F352" s="92" t="s">
        <v>185</v>
      </c>
      <c r="G352" s="92" t="s">
        <v>185</v>
      </c>
      <c r="H352" s="92" t="s">
        <v>185</v>
      </c>
      <c r="I352" s="92" t="s">
        <v>185</v>
      </c>
      <c r="J352" s="92" t="s">
        <v>185</v>
      </c>
      <c r="K352" s="92">
        <v>11.36</v>
      </c>
      <c r="L352" s="92" t="s">
        <v>185</v>
      </c>
      <c r="M352" s="91" t="s">
        <v>185</v>
      </c>
      <c r="N352" s="91" t="s">
        <v>185</v>
      </c>
      <c r="O352" s="91" t="s">
        <v>185</v>
      </c>
      <c r="P352" s="91" t="s">
        <v>185</v>
      </c>
      <c r="Q352" s="91" t="s">
        <v>185</v>
      </c>
      <c r="R352" s="91" t="s">
        <v>185</v>
      </c>
      <c r="S352" s="87"/>
      <c r="T352" s="78">
        <f t="shared" si="19"/>
        <v>30</v>
      </c>
    </row>
    <row r="353" spans="1:20" ht="19.149999999999999" customHeight="1" x14ac:dyDescent="0.2">
      <c r="A353" s="89">
        <f t="shared" si="18"/>
        <v>31</v>
      </c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1"/>
      <c r="N353" s="91"/>
      <c r="O353" s="91"/>
      <c r="P353" s="91"/>
      <c r="Q353" s="91"/>
      <c r="R353" s="91"/>
      <c r="T353" s="78">
        <f t="shared" si="19"/>
        <v>31</v>
      </c>
    </row>
    <row r="354" spans="1:20" ht="19.149999999999999" customHeight="1" x14ac:dyDescent="0.2"/>
    <row r="355" spans="1:20" ht="19.149999999999999" customHeight="1" x14ac:dyDescent="0.25">
      <c r="A355" s="94" t="s">
        <v>56</v>
      </c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6"/>
      <c r="N355" s="76"/>
      <c r="O355" s="76"/>
      <c r="P355" s="76"/>
      <c r="Q355" s="76"/>
      <c r="R355" s="76"/>
    </row>
    <row r="356" spans="1:20" ht="19.149999999999999" customHeight="1" x14ac:dyDescent="0.2"/>
    <row r="357" spans="1:20" ht="19.149999999999999" customHeight="1" x14ac:dyDescent="0.25">
      <c r="A357" s="80" t="s">
        <v>32</v>
      </c>
      <c r="B357" s="81" t="s">
        <v>58</v>
      </c>
      <c r="C357" s="82"/>
      <c r="D357" s="82"/>
      <c r="E357" s="82"/>
      <c r="F357" s="82"/>
      <c r="G357" s="82"/>
      <c r="H357" s="82"/>
      <c r="I357" s="82"/>
      <c r="J357" s="82"/>
      <c r="K357" s="82"/>
      <c r="L357" s="83"/>
      <c r="M357" s="84" t="s">
        <v>59</v>
      </c>
      <c r="N357" s="85"/>
      <c r="O357" s="85"/>
      <c r="P357" s="85"/>
      <c r="Q357" s="85"/>
      <c r="R357" s="86"/>
      <c r="S357" s="87"/>
    </row>
    <row r="358" spans="1:20" ht="19.149999999999999" customHeight="1" x14ac:dyDescent="0.2">
      <c r="A358" s="88">
        <f>A4</f>
        <v>2019</v>
      </c>
      <c r="B358" s="89" t="s">
        <v>60</v>
      </c>
      <c r="C358" s="89" t="s">
        <v>61</v>
      </c>
      <c r="D358" s="89" t="s">
        <v>62</v>
      </c>
      <c r="E358" s="89" t="s">
        <v>63</v>
      </c>
      <c r="F358" s="89" t="s">
        <v>64</v>
      </c>
      <c r="G358" s="89" t="s">
        <v>65</v>
      </c>
      <c r="H358" s="89" t="s">
        <v>66</v>
      </c>
      <c r="I358" s="89" t="s">
        <v>67</v>
      </c>
      <c r="J358" s="89" t="s">
        <v>68</v>
      </c>
      <c r="K358" s="89" t="s">
        <v>69</v>
      </c>
      <c r="L358" s="89" t="s">
        <v>70</v>
      </c>
      <c r="M358" s="90" t="s">
        <v>60</v>
      </c>
      <c r="N358" s="91" t="s">
        <v>61</v>
      </c>
      <c r="O358" s="91" t="s">
        <v>62</v>
      </c>
      <c r="P358" s="91" t="s">
        <v>63</v>
      </c>
      <c r="Q358" s="91" t="s">
        <v>64</v>
      </c>
      <c r="R358" s="91" t="s">
        <v>65</v>
      </c>
      <c r="S358" s="87"/>
    </row>
    <row r="359" spans="1:20" ht="19.149999999999999" customHeight="1" x14ac:dyDescent="0.2">
      <c r="A359" s="89">
        <v>1</v>
      </c>
      <c r="B359" s="92" t="s">
        <v>187</v>
      </c>
      <c r="C359" s="92">
        <v>11.36</v>
      </c>
      <c r="D359" s="92">
        <v>19.28</v>
      </c>
      <c r="E359" s="92" t="s">
        <v>187</v>
      </c>
      <c r="F359" s="92">
        <v>7.36</v>
      </c>
      <c r="G359" s="92">
        <v>14.65</v>
      </c>
      <c r="H359" s="92">
        <v>7.36</v>
      </c>
      <c r="I359" s="92" t="s">
        <v>187</v>
      </c>
      <c r="J359" s="92">
        <v>19.28</v>
      </c>
      <c r="K359" s="92">
        <v>11.36</v>
      </c>
      <c r="L359" s="92" t="s">
        <v>187</v>
      </c>
      <c r="M359" s="91" t="s">
        <v>187</v>
      </c>
      <c r="N359" s="91" t="s">
        <v>187</v>
      </c>
      <c r="O359" s="91" t="s">
        <v>187</v>
      </c>
      <c r="P359" s="91" t="s">
        <v>187</v>
      </c>
      <c r="Q359" s="91" t="s">
        <v>187</v>
      </c>
      <c r="R359" s="91" t="s">
        <v>187</v>
      </c>
      <c r="S359" s="87"/>
      <c r="T359" s="78">
        <v>1</v>
      </c>
    </row>
    <row r="360" spans="1:20" ht="19.149999999999999" customHeight="1" x14ac:dyDescent="0.2">
      <c r="A360" s="89">
        <f t="shared" ref="A360:A388" si="20">A359+1</f>
        <v>2</v>
      </c>
      <c r="B360" s="92" t="s">
        <v>185</v>
      </c>
      <c r="C360" s="92">
        <v>4.2</v>
      </c>
      <c r="D360" s="92" t="s">
        <v>185</v>
      </c>
      <c r="E360" s="92" t="s">
        <v>185</v>
      </c>
      <c r="F360" s="92" t="s">
        <v>185</v>
      </c>
      <c r="G360" s="92" t="s">
        <v>185</v>
      </c>
      <c r="H360" s="92" t="s">
        <v>185</v>
      </c>
      <c r="I360" s="92" t="s">
        <v>185</v>
      </c>
      <c r="J360" s="92" t="s">
        <v>185</v>
      </c>
      <c r="K360" s="92">
        <v>4.2</v>
      </c>
      <c r="L360" s="92" t="s">
        <v>185</v>
      </c>
      <c r="M360" s="91"/>
      <c r="N360" s="91"/>
      <c r="O360" s="91"/>
      <c r="P360" s="91"/>
      <c r="Q360" s="91"/>
      <c r="R360" s="91"/>
      <c r="S360" s="87"/>
      <c r="T360" s="78">
        <f t="shared" ref="T360:T388" si="21">T359+1</f>
        <v>2</v>
      </c>
    </row>
    <row r="361" spans="1:20" ht="19.149999999999999" customHeight="1" x14ac:dyDescent="0.2">
      <c r="A361" s="89">
        <f t="shared" si="20"/>
        <v>3</v>
      </c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1"/>
      <c r="N361" s="91"/>
      <c r="O361" s="91"/>
      <c r="P361" s="91"/>
      <c r="Q361" s="91"/>
      <c r="R361" s="91"/>
      <c r="S361" s="87"/>
      <c r="T361" s="78">
        <f t="shared" si="21"/>
        <v>3</v>
      </c>
    </row>
    <row r="362" spans="1:20" ht="19.149999999999999" customHeight="1" x14ac:dyDescent="0.2">
      <c r="A362" s="89">
        <f t="shared" si="20"/>
        <v>4</v>
      </c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1"/>
      <c r="N362" s="91"/>
      <c r="O362" s="91"/>
      <c r="P362" s="91"/>
      <c r="Q362" s="91"/>
      <c r="R362" s="91"/>
      <c r="S362" s="93"/>
      <c r="T362" s="78">
        <f t="shared" si="21"/>
        <v>4</v>
      </c>
    </row>
    <row r="363" spans="1:20" ht="19.149999999999999" customHeight="1" x14ac:dyDescent="0.2">
      <c r="A363" s="89">
        <f t="shared" si="20"/>
        <v>5</v>
      </c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1"/>
      <c r="N363" s="91"/>
      <c r="O363" s="91"/>
      <c r="P363" s="91"/>
      <c r="Q363" s="91"/>
      <c r="R363" s="91"/>
      <c r="S363" s="87"/>
      <c r="T363" s="78">
        <f t="shared" si="21"/>
        <v>5</v>
      </c>
    </row>
    <row r="364" spans="1:20" ht="19.149999999999999" customHeight="1" x14ac:dyDescent="0.2">
      <c r="A364" s="89">
        <f t="shared" si="20"/>
        <v>6</v>
      </c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1"/>
      <c r="N364" s="91"/>
      <c r="O364" s="91"/>
      <c r="P364" s="91"/>
      <c r="Q364" s="91"/>
      <c r="R364" s="91"/>
      <c r="S364" s="87"/>
      <c r="T364" s="78">
        <f t="shared" si="21"/>
        <v>6</v>
      </c>
    </row>
    <row r="365" spans="1:20" ht="19.149999999999999" customHeight="1" x14ac:dyDescent="0.2">
      <c r="A365" s="89">
        <f t="shared" si="20"/>
        <v>7</v>
      </c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87"/>
      <c r="T365" s="78">
        <f t="shared" si="21"/>
        <v>7</v>
      </c>
    </row>
    <row r="366" spans="1:20" ht="19.149999999999999" customHeight="1" x14ac:dyDescent="0.2">
      <c r="A366" s="89">
        <f t="shared" si="20"/>
        <v>8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87"/>
      <c r="T366" s="78">
        <f t="shared" si="21"/>
        <v>8</v>
      </c>
    </row>
    <row r="367" spans="1:20" ht="19.149999999999999" customHeight="1" x14ac:dyDescent="0.2">
      <c r="A367" s="89">
        <f t="shared" si="20"/>
        <v>9</v>
      </c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1"/>
      <c r="N367" s="91"/>
      <c r="O367" s="91"/>
      <c r="P367" s="91"/>
      <c r="Q367" s="91"/>
      <c r="R367" s="91"/>
      <c r="S367" s="87"/>
      <c r="T367" s="78">
        <f t="shared" si="21"/>
        <v>9</v>
      </c>
    </row>
    <row r="368" spans="1:20" ht="19.149999999999999" customHeight="1" x14ac:dyDescent="0.2">
      <c r="A368" s="89">
        <f t="shared" si="20"/>
        <v>10</v>
      </c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1"/>
      <c r="N368" s="91"/>
      <c r="O368" s="91"/>
      <c r="P368" s="91"/>
      <c r="Q368" s="91"/>
      <c r="R368" s="91"/>
      <c r="S368" s="87"/>
      <c r="T368" s="78">
        <f t="shared" si="21"/>
        <v>10</v>
      </c>
    </row>
    <row r="369" spans="1:20" ht="19.149999999999999" customHeight="1" x14ac:dyDescent="0.2">
      <c r="A369" s="89">
        <f t="shared" si="20"/>
        <v>11</v>
      </c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1"/>
      <c r="N369" s="91"/>
      <c r="O369" s="91"/>
      <c r="P369" s="91"/>
      <c r="Q369" s="91"/>
      <c r="R369" s="91"/>
      <c r="S369" s="87"/>
      <c r="T369" s="78">
        <f t="shared" si="21"/>
        <v>11</v>
      </c>
    </row>
    <row r="370" spans="1:20" ht="19.149999999999999" customHeight="1" x14ac:dyDescent="0.2">
      <c r="A370" s="89">
        <f t="shared" si="20"/>
        <v>12</v>
      </c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1"/>
      <c r="N370" s="91"/>
      <c r="O370" s="91"/>
      <c r="P370" s="91"/>
      <c r="Q370" s="91"/>
      <c r="R370" s="91"/>
      <c r="S370" s="87"/>
      <c r="T370" s="78">
        <f t="shared" si="21"/>
        <v>12</v>
      </c>
    </row>
    <row r="371" spans="1:20" ht="19.149999999999999" customHeight="1" x14ac:dyDescent="0.2">
      <c r="A371" s="89">
        <f t="shared" si="20"/>
        <v>13</v>
      </c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1"/>
      <c r="N371" s="91"/>
      <c r="O371" s="91"/>
      <c r="P371" s="91"/>
      <c r="Q371" s="91"/>
      <c r="R371" s="91"/>
      <c r="S371" s="87"/>
      <c r="T371" s="78">
        <f t="shared" si="21"/>
        <v>13</v>
      </c>
    </row>
    <row r="372" spans="1:20" ht="19.149999999999999" customHeight="1" x14ac:dyDescent="0.2">
      <c r="A372" s="89">
        <f t="shared" si="20"/>
        <v>14</v>
      </c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1"/>
      <c r="N372" s="91"/>
      <c r="O372" s="91"/>
      <c r="P372" s="91"/>
      <c r="Q372" s="91"/>
      <c r="R372" s="91"/>
      <c r="S372" s="87"/>
      <c r="T372" s="78">
        <f t="shared" si="21"/>
        <v>14</v>
      </c>
    </row>
    <row r="373" spans="1:20" ht="19.149999999999999" customHeight="1" x14ac:dyDescent="0.2">
      <c r="A373" s="89">
        <f t="shared" si="20"/>
        <v>15</v>
      </c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87"/>
      <c r="T373" s="78">
        <f t="shared" si="21"/>
        <v>15</v>
      </c>
    </row>
    <row r="374" spans="1:20" ht="19.149999999999999" customHeight="1" x14ac:dyDescent="0.2">
      <c r="A374" s="89">
        <f t="shared" si="20"/>
        <v>16</v>
      </c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1"/>
      <c r="N374" s="91"/>
      <c r="O374" s="91"/>
      <c r="P374" s="91"/>
      <c r="Q374" s="91"/>
      <c r="R374" s="91"/>
      <c r="S374" s="87"/>
      <c r="T374" s="78">
        <f t="shared" si="21"/>
        <v>16</v>
      </c>
    </row>
    <row r="375" spans="1:20" ht="19.149999999999999" customHeight="1" x14ac:dyDescent="0.2">
      <c r="A375" s="89">
        <f t="shared" si="20"/>
        <v>17</v>
      </c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1"/>
      <c r="N375" s="91"/>
      <c r="O375" s="91"/>
      <c r="P375" s="91"/>
      <c r="Q375" s="91"/>
      <c r="R375" s="91"/>
      <c r="S375" s="87"/>
      <c r="T375" s="78">
        <f t="shared" si="21"/>
        <v>17</v>
      </c>
    </row>
    <row r="376" spans="1:20" ht="19.149999999999999" customHeight="1" x14ac:dyDescent="0.2">
      <c r="A376" s="89">
        <f t="shared" si="20"/>
        <v>18</v>
      </c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1"/>
      <c r="N376" s="91"/>
      <c r="O376" s="91"/>
      <c r="P376" s="91"/>
      <c r="Q376" s="91"/>
      <c r="R376" s="91"/>
      <c r="S376" s="87"/>
      <c r="T376" s="78">
        <f t="shared" si="21"/>
        <v>18</v>
      </c>
    </row>
    <row r="377" spans="1:20" ht="19.149999999999999" customHeight="1" x14ac:dyDescent="0.2">
      <c r="A377" s="89">
        <f t="shared" si="20"/>
        <v>19</v>
      </c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1"/>
      <c r="N377" s="91"/>
      <c r="O377" s="91"/>
      <c r="P377" s="91"/>
      <c r="Q377" s="91"/>
      <c r="R377" s="91"/>
      <c r="S377" s="87"/>
      <c r="T377" s="78">
        <f t="shared" si="21"/>
        <v>19</v>
      </c>
    </row>
    <row r="378" spans="1:20" ht="19.149999999999999" customHeight="1" x14ac:dyDescent="0.2">
      <c r="A378" s="89">
        <f t="shared" si="20"/>
        <v>20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1"/>
      <c r="N378" s="91"/>
      <c r="O378" s="91"/>
      <c r="P378" s="91"/>
      <c r="Q378" s="91"/>
      <c r="R378" s="91"/>
      <c r="S378" s="87"/>
      <c r="T378" s="78">
        <f t="shared" si="21"/>
        <v>20</v>
      </c>
    </row>
    <row r="379" spans="1:20" ht="19.149999999999999" customHeight="1" x14ac:dyDescent="0.2">
      <c r="A379" s="89">
        <f t="shared" si="20"/>
        <v>21</v>
      </c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1"/>
      <c r="N379" s="91"/>
      <c r="O379" s="91"/>
      <c r="P379" s="91"/>
      <c r="Q379" s="91"/>
      <c r="R379" s="91"/>
      <c r="S379" s="87"/>
      <c r="T379" s="78">
        <f t="shared" si="21"/>
        <v>21</v>
      </c>
    </row>
    <row r="380" spans="1:20" ht="19.149999999999999" customHeight="1" x14ac:dyDescent="0.2">
      <c r="A380" s="89">
        <f t="shared" si="20"/>
        <v>22</v>
      </c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1"/>
      <c r="N380" s="91"/>
      <c r="O380" s="91"/>
      <c r="P380" s="91"/>
      <c r="Q380" s="91"/>
      <c r="R380" s="91"/>
      <c r="S380" s="87"/>
      <c r="T380" s="78">
        <f t="shared" si="21"/>
        <v>22</v>
      </c>
    </row>
    <row r="381" spans="1:20" ht="19.149999999999999" customHeight="1" x14ac:dyDescent="0.2">
      <c r="A381" s="89">
        <f t="shared" si="20"/>
        <v>23</v>
      </c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1"/>
      <c r="N381" s="91"/>
      <c r="O381" s="91"/>
      <c r="P381" s="91"/>
      <c r="Q381" s="91"/>
      <c r="R381" s="91"/>
      <c r="S381" s="87"/>
      <c r="T381" s="78">
        <f t="shared" si="21"/>
        <v>23</v>
      </c>
    </row>
    <row r="382" spans="1:20" ht="19.149999999999999" customHeight="1" x14ac:dyDescent="0.2">
      <c r="A382" s="89">
        <f t="shared" si="20"/>
        <v>24</v>
      </c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1"/>
      <c r="N382" s="91"/>
      <c r="O382" s="91"/>
      <c r="P382" s="91"/>
      <c r="Q382" s="91"/>
      <c r="R382" s="91"/>
      <c r="S382" s="87"/>
      <c r="T382" s="78">
        <f t="shared" si="21"/>
        <v>24</v>
      </c>
    </row>
    <row r="383" spans="1:20" ht="19.149999999999999" customHeight="1" x14ac:dyDescent="0.2">
      <c r="A383" s="89">
        <f t="shared" si="20"/>
        <v>25</v>
      </c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1"/>
      <c r="N383" s="91"/>
      <c r="O383" s="91"/>
      <c r="P383" s="91"/>
      <c r="Q383" s="91"/>
      <c r="R383" s="91"/>
      <c r="S383" s="87"/>
      <c r="T383" s="78">
        <f t="shared" si="21"/>
        <v>25</v>
      </c>
    </row>
    <row r="384" spans="1:20" ht="19.149999999999999" customHeight="1" x14ac:dyDescent="0.2">
      <c r="A384" s="89">
        <f t="shared" si="20"/>
        <v>26</v>
      </c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1"/>
      <c r="N384" s="91"/>
      <c r="O384" s="91"/>
      <c r="P384" s="91"/>
      <c r="Q384" s="91"/>
      <c r="R384" s="91"/>
      <c r="S384" s="87"/>
      <c r="T384" s="78">
        <f t="shared" si="21"/>
        <v>26</v>
      </c>
    </row>
    <row r="385" spans="1:20" ht="19.149999999999999" customHeight="1" x14ac:dyDescent="0.2">
      <c r="A385" s="89">
        <f t="shared" si="20"/>
        <v>27</v>
      </c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87"/>
      <c r="T385" s="78">
        <f t="shared" si="21"/>
        <v>27</v>
      </c>
    </row>
    <row r="386" spans="1:20" ht="19.149999999999999" customHeight="1" x14ac:dyDescent="0.2">
      <c r="A386" s="89">
        <f t="shared" si="20"/>
        <v>28</v>
      </c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87"/>
      <c r="T386" s="78">
        <f t="shared" si="21"/>
        <v>28</v>
      </c>
    </row>
    <row r="387" spans="1:20" ht="19.149999999999999" customHeight="1" x14ac:dyDescent="0.2">
      <c r="A387" s="89">
        <f t="shared" si="20"/>
        <v>29</v>
      </c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87"/>
      <c r="T387" s="78">
        <f t="shared" si="21"/>
        <v>29</v>
      </c>
    </row>
    <row r="388" spans="1:20" ht="19.149999999999999" customHeight="1" x14ac:dyDescent="0.2">
      <c r="A388" s="89">
        <f t="shared" si="20"/>
        <v>30</v>
      </c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87"/>
      <c r="T388" s="78">
        <f t="shared" si="21"/>
        <v>30</v>
      </c>
    </row>
    <row r="389" spans="1:20" ht="19.149999999999999" customHeight="1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100"/>
      <c r="N389" s="100"/>
      <c r="O389" s="100"/>
      <c r="P389" s="100"/>
      <c r="Q389" s="100"/>
      <c r="R389" s="100"/>
    </row>
    <row r="390" spans="1:20" ht="19.149999999999999" customHeight="1" x14ac:dyDescent="0.25">
      <c r="A390" s="94" t="s">
        <v>56</v>
      </c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6"/>
      <c r="N390" s="76"/>
      <c r="O390" s="76"/>
      <c r="P390" s="76"/>
      <c r="Q390" s="76"/>
      <c r="R390" s="76"/>
    </row>
    <row r="391" spans="1:20" ht="19.149999999999999" customHeight="1" x14ac:dyDescent="0.2"/>
    <row r="392" spans="1:20" ht="19.149999999999999" customHeight="1" x14ac:dyDescent="0.25">
      <c r="A392" s="80" t="s">
        <v>33</v>
      </c>
      <c r="B392" s="81" t="s">
        <v>58</v>
      </c>
      <c r="C392" s="82"/>
      <c r="D392" s="82"/>
      <c r="E392" s="82"/>
      <c r="F392" s="82"/>
      <c r="G392" s="82"/>
      <c r="H392" s="82"/>
      <c r="I392" s="82"/>
      <c r="J392" s="82"/>
      <c r="K392" s="82"/>
      <c r="L392" s="83"/>
      <c r="M392" s="84" t="s">
        <v>59</v>
      </c>
      <c r="N392" s="85"/>
      <c r="O392" s="85"/>
      <c r="P392" s="85"/>
      <c r="Q392" s="85"/>
      <c r="R392" s="86"/>
      <c r="S392" s="87"/>
    </row>
    <row r="393" spans="1:20" ht="19.149999999999999" customHeight="1" x14ac:dyDescent="0.2">
      <c r="A393" s="88">
        <f>A4</f>
        <v>2019</v>
      </c>
      <c r="B393" s="89" t="s">
        <v>60</v>
      </c>
      <c r="C393" s="89" t="s">
        <v>61</v>
      </c>
      <c r="D393" s="89" t="s">
        <v>62</v>
      </c>
      <c r="E393" s="89" t="s">
        <v>63</v>
      </c>
      <c r="F393" s="89" t="s">
        <v>64</v>
      </c>
      <c r="G393" s="89" t="s">
        <v>65</v>
      </c>
      <c r="H393" s="89" t="s">
        <v>66</v>
      </c>
      <c r="I393" s="89" t="s">
        <v>67</v>
      </c>
      <c r="J393" s="89" t="s">
        <v>68</v>
      </c>
      <c r="K393" s="89" t="s">
        <v>69</v>
      </c>
      <c r="L393" s="89" t="s">
        <v>70</v>
      </c>
      <c r="M393" s="90" t="s">
        <v>60</v>
      </c>
      <c r="N393" s="91" t="s">
        <v>61</v>
      </c>
      <c r="O393" s="91" t="s">
        <v>62</v>
      </c>
      <c r="P393" s="91" t="s">
        <v>63</v>
      </c>
      <c r="Q393" s="91" t="s">
        <v>64</v>
      </c>
      <c r="R393" s="91" t="s">
        <v>65</v>
      </c>
      <c r="S393" s="87"/>
    </row>
    <row r="394" spans="1:20" ht="19.149999999999999" customHeight="1" x14ac:dyDescent="0.2">
      <c r="A394" s="89">
        <v>1</v>
      </c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1"/>
      <c r="N394" s="91"/>
      <c r="O394" s="91"/>
      <c r="P394" s="91"/>
      <c r="Q394" s="91"/>
      <c r="R394" s="91"/>
      <c r="S394" s="87"/>
      <c r="T394" s="78">
        <v>1</v>
      </c>
    </row>
    <row r="395" spans="1:20" ht="19.149999999999999" customHeight="1" x14ac:dyDescent="0.2">
      <c r="A395" s="89">
        <f t="shared" ref="A395:A424" si="22">A394+1</f>
        <v>2</v>
      </c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1"/>
      <c r="N395" s="91"/>
      <c r="O395" s="91"/>
      <c r="P395" s="91"/>
      <c r="Q395" s="91"/>
      <c r="R395" s="91"/>
      <c r="S395" s="87"/>
      <c r="T395" s="78">
        <f t="shared" ref="T395:T424" si="23">T394+1</f>
        <v>2</v>
      </c>
    </row>
    <row r="396" spans="1:20" ht="19.149999999999999" customHeight="1" x14ac:dyDescent="0.2">
      <c r="A396" s="89">
        <f t="shared" si="22"/>
        <v>3</v>
      </c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1"/>
      <c r="N396" s="91"/>
      <c r="O396" s="91"/>
      <c r="P396" s="91"/>
      <c r="Q396" s="91"/>
      <c r="R396" s="91"/>
      <c r="S396" s="87"/>
      <c r="T396" s="78">
        <f t="shared" si="23"/>
        <v>3</v>
      </c>
    </row>
    <row r="397" spans="1:20" ht="19.149999999999999" customHeight="1" x14ac:dyDescent="0.2">
      <c r="A397" s="89">
        <f t="shared" si="22"/>
        <v>4</v>
      </c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3"/>
      <c r="T397" s="78">
        <f t="shared" si="23"/>
        <v>4</v>
      </c>
    </row>
    <row r="398" spans="1:20" ht="19.149999999999999" customHeight="1" x14ac:dyDescent="0.2">
      <c r="A398" s="89">
        <f t="shared" si="22"/>
        <v>5</v>
      </c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1"/>
      <c r="N398" s="91"/>
      <c r="O398" s="91"/>
      <c r="P398" s="91"/>
      <c r="Q398" s="91"/>
      <c r="R398" s="91"/>
      <c r="S398" s="87"/>
      <c r="T398" s="78">
        <f t="shared" si="23"/>
        <v>5</v>
      </c>
    </row>
    <row r="399" spans="1:20" ht="19.149999999999999" customHeight="1" x14ac:dyDescent="0.2">
      <c r="A399" s="89">
        <f t="shared" si="22"/>
        <v>6</v>
      </c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1"/>
      <c r="N399" s="91"/>
      <c r="O399" s="91"/>
      <c r="P399" s="91"/>
      <c r="Q399" s="91"/>
      <c r="R399" s="91"/>
      <c r="S399" s="87"/>
      <c r="T399" s="78">
        <f t="shared" si="23"/>
        <v>6</v>
      </c>
    </row>
    <row r="400" spans="1:20" ht="19.149999999999999" customHeight="1" x14ac:dyDescent="0.2">
      <c r="A400" s="89">
        <f t="shared" si="22"/>
        <v>7</v>
      </c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87"/>
      <c r="T400" s="78">
        <f t="shared" si="23"/>
        <v>7</v>
      </c>
    </row>
    <row r="401" spans="1:20" ht="19.149999999999999" customHeight="1" x14ac:dyDescent="0.2">
      <c r="A401" s="89">
        <f t="shared" si="22"/>
        <v>8</v>
      </c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87"/>
      <c r="T401" s="78">
        <f t="shared" si="23"/>
        <v>8</v>
      </c>
    </row>
    <row r="402" spans="1:20" ht="19.149999999999999" customHeight="1" x14ac:dyDescent="0.2">
      <c r="A402" s="89">
        <f t="shared" si="22"/>
        <v>9</v>
      </c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0"/>
      <c r="N402" s="90"/>
      <c r="O402" s="90"/>
      <c r="P402" s="90"/>
      <c r="Q402" s="90"/>
      <c r="R402" s="90"/>
      <c r="S402" s="87"/>
      <c r="T402" s="78">
        <f t="shared" si="23"/>
        <v>9</v>
      </c>
    </row>
    <row r="403" spans="1:20" ht="19.149999999999999" customHeight="1" x14ac:dyDescent="0.2">
      <c r="A403" s="89">
        <f t="shared" si="22"/>
        <v>10</v>
      </c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0"/>
      <c r="N403" s="90"/>
      <c r="O403" s="90"/>
      <c r="P403" s="90"/>
      <c r="Q403" s="90"/>
      <c r="R403" s="90"/>
      <c r="S403" s="87"/>
      <c r="T403" s="78">
        <f t="shared" si="23"/>
        <v>10</v>
      </c>
    </row>
    <row r="404" spans="1:20" ht="19.149999999999999" customHeight="1" x14ac:dyDescent="0.2">
      <c r="A404" s="89">
        <f t="shared" si="22"/>
        <v>11</v>
      </c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0"/>
      <c r="N404" s="90"/>
      <c r="O404" s="90"/>
      <c r="P404" s="90"/>
      <c r="Q404" s="90"/>
      <c r="R404" s="90"/>
      <c r="S404" s="87"/>
      <c r="T404" s="78">
        <f t="shared" si="23"/>
        <v>11</v>
      </c>
    </row>
    <row r="405" spans="1:20" ht="19.149999999999999" customHeight="1" x14ac:dyDescent="0.2">
      <c r="A405" s="89">
        <f t="shared" si="22"/>
        <v>12</v>
      </c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0"/>
      <c r="N405" s="90"/>
      <c r="O405" s="90"/>
      <c r="P405" s="90"/>
      <c r="Q405" s="90"/>
      <c r="R405" s="90"/>
      <c r="S405" s="87"/>
      <c r="T405" s="78">
        <f t="shared" si="23"/>
        <v>12</v>
      </c>
    </row>
    <row r="406" spans="1:20" ht="19.149999999999999" customHeight="1" x14ac:dyDescent="0.2">
      <c r="A406" s="89">
        <f t="shared" si="22"/>
        <v>13</v>
      </c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87"/>
      <c r="T406" s="78">
        <f t="shared" si="23"/>
        <v>13</v>
      </c>
    </row>
    <row r="407" spans="1:20" ht="19.149999999999999" customHeight="1" x14ac:dyDescent="0.2">
      <c r="A407" s="89">
        <f t="shared" si="22"/>
        <v>14</v>
      </c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0"/>
      <c r="N407" s="90"/>
      <c r="O407" s="90"/>
      <c r="P407" s="90"/>
      <c r="Q407" s="90"/>
      <c r="R407" s="90"/>
      <c r="S407" s="87"/>
      <c r="T407" s="78">
        <f t="shared" si="23"/>
        <v>14</v>
      </c>
    </row>
    <row r="408" spans="1:20" ht="19.149999999999999" customHeight="1" x14ac:dyDescent="0.2">
      <c r="A408" s="89">
        <f t="shared" si="22"/>
        <v>15</v>
      </c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0"/>
      <c r="N408" s="91"/>
      <c r="O408" s="90"/>
      <c r="P408" s="90"/>
      <c r="Q408" s="90"/>
      <c r="R408" s="90"/>
      <c r="S408" s="87"/>
      <c r="T408" s="78">
        <f t="shared" si="23"/>
        <v>15</v>
      </c>
    </row>
    <row r="409" spans="1:20" ht="19.149999999999999" customHeight="1" x14ac:dyDescent="0.2">
      <c r="A409" s="89">
        <f t="shared" si="22"/>
        <v>16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0"/>
      <c r="N409" s="91"/>
      <c r="O409" s="90"/>
      <c r="P409" s="90"/>
      <c r="Q409" s="90"/>
      <c r="R409" s="90"/>
      <c r="S409" s="87"/>
      <c r="T409" s="78">
        <f t="shared" si="23"/>
        <v>16</v>
      </c>
    </row>
    <row r="410" spans="1:20" ht="19.149999999999999" customHeight="1" x14ac:dyDescent="0.2">
      <c r="A410" s="89">
        <f t="shared" si="22"/>
        <v>17</v>
      </c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1"/>
      <c r="N410" s="91"/>
      <c r="O410" s="91"/>
      <c r="P410" s="91"/>
      <c r="Q410" s="91"/>
      <c r="R410" s="91"/>
      <c r="S410" s="87"/>
      <c r="T410" s="78">
        <f t="shared" si="23"/>
        <v>17</v>
      </c>
    </row>
    <row r="411" spans="1:20" ht="19.149999999999999" customHeight="1" x14ac:dyDescent="0.2">
      <c r="A411" s="89">
        <f t="shared" si="22"/>
        <v>18</v>
      </c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0"/>
      <c r="N411" s="90"/>
      <c r="O411" s="90"/>
      <c r="P411" s="90"/>
      <c r="Q411" s="90"/>
      <c r="R411" s="90"/>
      <c r="S411" s="87"/>
      <c r="T411" s="78">
        <f t="shared" si="23"/>
        <v>18</v>
      </c>
    </row>
    <row r="412" spans="1:20" ht="19.149999999999999" customHeight="1" x14ac:dyDescent="0.2">
      <c r="A412" s="89">
        <f t="shared" si="22"/>
        <v>19</v>
      </c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0"/>
      <c r="N412" s="90"/>
      <c r="O412" s="90"/>
      <c r="P412" s="90"/>
      <c r="Q412" s="90"/>
      <c r="R412" s="90"/>
      <c r="S412" s="87"/>
      <c r="T412" s="78">
        <f t="shared" si="23"/>
        <v>19</v>
      </c>
    </row>
    <row r="413" spans="1:20" ht="19.149999999999999" customHeight="1" x14ac:dyDescent="0.2">
      <c r="A413" s="89">
        <f t="shared" si="22"/>
        <v>20</v>
      </c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0"/>
      <c r="N413" s="90"/>
      <c r="O413" s="90"/>
      <c r="P413" s="90"/>
      <c r="Q413" s="90"/>
      <c r="R413" s="90"/>
      <c r="S413" s="87"/>
      <c r="T413" s="78">
        <f t="shared" si="23"/>
        <v>20</v>
      </c>
    </row>
    <row r="414" spans="1:20" ht="19.149999999999999" customHeight="1" x14ac:dyDescent="0.2">
      <c r="A414" s="89">
        <f t="shared" si="22"/>
        <v>21</v>
      </c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0"/>
      <c r="N414" s="90"/>
      <c r="O414" s="90"/>
      <c r="P414" s="90"/>
      <c r="Q414" s="90"/>
      <c r="R414" s="90"/>
      <c r="S414" s="87"/>
      <c r="T414" s="78">
        <f t="shared" si="23"/>
        <v>21</v>
      </c>
    </row>
    <row r="415" spans="1:20" ht="19.149999999999999" customHeight="1" x14ac:dyDescent="0.2">
      <c r="A415" s="89">
        <f t="shared" si="22"/>
        <v>22</v>
      </c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1"/>
      <c r="N415" s="91"/>
      <c r="O415" s="91"/>
      <c r="P415" s="91"/>
      <c r="Q415" s="91"/>
      <c r="R415" s="91"/>
      <c r="S415" s="87"/>
      <c r="T415" s="78">
        <f t="shared" si="23"/>
        <v>22</v>
      </c>
    </row>
    <row r="416" spans="1:20" ht="19.149999999999999" customHeight="1" x14ac:dyDescent="0.2">
      <c r="A416" s="89">
        <f t="shared" si="22"/>
        <v>23</v>
      </c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0"/>
      <c r="N416" s="90"/>
      <c r="O416" s="90"/>
      <c r="P416" s="90"/>
      <c r="Q416" s="90"/>
      <c r="R416" s="90"/>
      <c r="S416" s="87"/>
      <c r="T416" s="78">
        <f t="shared" si="23"/>
        <v>23</v>
      </c>
    </row>
    <row r="417" spans="1:20" ht="19.149999999999999" customHeight="1" x14ac:dyDescent="0.2">
      <c r="A417" s="89">
        <f t="shared" si="22"/>
        <v>24</v>
      </c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87"/>
      <c r="T417" s="78">
        <f t="shared" si="23"/>
        <v>24</v>
      </c>
    </row>
    <row r="418" spans="1:20" ht="19.149999999999999" customHeight="1" x14ac:dyDescent="0.2">
      <c r="A418" s="89">
        <f t="shared" si="22"/>
        <v>25</v>
      </c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87"/>
      <c r="T418" s="78">
        <f t="shared" si="23"/>
        <v>25</v>
      </c>
    </row>
    <row r="419" spans="1:20" ht="19.149999999999999" customHeight="1" x14ac:dyDescent="0.2">
      <c r="A419" s="89">
        <f t="shared" si="22"/>
        <v>26</v>
      </c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87"/>
      <c r="T419" s="78">
        <f t="shared" si="23"/>
        <v>26</v>
      </c>
    </row>
    <row r="420" spans="1:20" ht="19.149999999999999" customHeight="1" x14ac:dyDescent="0.2">
      <c r="A420" s="89">
        <f t="shared" si="22"/>
        <v>27</v>
      </c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87"/>
      <c r="T420" s="78">
        <f t="shared" si="23"/>
        <v>27</v>
      </c>
    </row>
    <row r="421" spans="1:20" ht="19.149999999999999" customHeight="1" x14ac:dyDescent="0.2">
      <c r="A421" s="89">
        <f t="shared" si="22"/>
        <v>28</v>
      </c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0"/>
      <c r="N421" s="90"/>
      <c r="O421" s="90"/>
      <c r="P421" s="90"/>
      <c r="Q421" s="90"/>
      <c r="R421" s="90"/>
      <c r="S421" s="87"/>
      <c r="T421" s="78">
        <f t="shared" si="23"/>
        <v>28</v>
      </c>
    </row>
    <row r="422" spans="1:20" ht="19.149999999999999" customHeight="1" x14ac:dyDescent="0.2">
      <c r="A422" s="89">
        <f t="shared" si="22"/>
        <v>29</v>
      </c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O422" s="90"/>
      <c r="P422" s="90"/>
      <c r="Q422" s="90"/>
      <c r="R422" s="90"/>
      <c r="S422" s="87"/>
      <c r="T422" s="78">
        <f t="shared" si="23"/>
        <v>29</v>
      </c>
    </row>
    <row r="423" spans="1:20" ht="19.149999999999999" customHeight="1" x14ac:dyDescent="0.2">
      <c r="A423" s="89">
        <f t="shared" si="22"/>
        <v>30</v>
      </c>
      <c r="B423" s="90"/>
      <c r="C423" s="90"/>
      <c r="D423" s="90"/>
      <c r="E423" s="90"/>
      <c r="F423" s="92"/>
      <c r="G423" s="92"/>
      <c r="H423" s="92"/>
      <c r="I423" s="90"/>
      <c r="J423" s="90"/>
      <c r="K423" s="90"/>
      <c r="L423" s="90"/>
      <c r="M423" s="90"/>
      <c r="N423" s="90"/>
      <c r="O423" s="90"/>
      <c r="P423" s="90"/>
      <c r="Q423" s="90"/>
      <c r="R423" s="90"/>
      <c r="S423" s="87"/>
      <c r="T423" s="78">
        <f t="shared" si="23"/>
        <v>30</v>
      </c>
    </row>
    <row r="424" spans="1:20" ht="19.149999999999999" customHeight="1" x14ac:dyDescent="0.2">
      <c r="A424" s="89">
        <f t="shared" si="22"/>
        <v>31</v>
      </c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0"/>
      <c r="N424" s="91"/>
      <c r="O424" s="91"/>
      <c r="P424" s="91"/>
      <c r="Q424" s="91"/>
      <c r="R424" s="91"/>
      <c r="T424" s="78">
        <f t="shared" si="23"/>
        <v>31</v>
      </c>
    </row>
    <row r="425" spans="1:20" ht="19.149999999999999" customHeight="1" x14ac:dyDescent="0.2"/>
    <row r="426" spans="1:20" ht="19.149999999999999" customHeight="1" x14ac:dyDescent="0.2"/>
    <row r="427" spans="1:20" ht="19.149999999999999" customHeight="1" x14ac:dyDescent="0.2"/>
    <row r="428" spans="1:20" ht="19.149999999999999" customHeight="1" x14ac:dyDescent="0.2"/>
    <row r="429" spans="1:20" ht="19.149999999999999" customHeight="1" x14ac:dyDescent="0.2"/>
    <row r="430" spans="1:20" ht="19.149999999999999" customHeight="1" x14ac:dyDescent="0.2"/>
    <row r="431" spans="1:20" ht="19.149999999999999" customHeight="1" x14ac:dyDescent="0.2"/>
    <row r="432" spans="1:20" ht="19.149999999999999" customHeight="1" x14ac:dyDescent="0.2"/>
    <row r="433" ht="19.149999999999999" customHeight="1" x14ac:dyDescent="0.2"/>
    <row r="434" ht="19.149999999999999" customHeight="1" x14ac:dyDescent="0.2"/>
    <row r="435" ht="19.149999999999999" customHeight="1" x14ac:dyDescent="0.2"/>
    <row r="436" ht="19.149999999999999" customHeight="1" x14ac:dyDescent="0.2"/>
    <row r="437" ht="19.149999999999999" customHeight="1" x14ac:dyDescent="0.2"/>
    <row r="438" ht="19.149999999999999" customHeight="1" x14ac:dyDescent="0.2"/>
    <row r="439" ht="19.149999999999999" customHeight="1" x14ac:dyDescent="0.2"/>
    <row r="440" ht="19.149999999999999" customHeight="1" x14ac:dyDescent="0.2"/>
    <row r="441" ht="19.149999999999999" customHeight="1" x14ac:dyDescent="0.2"/>
    <row r="442" ht="19.149999999999999" customHeight="1" x14ac:dyDescent="0.2"/>
    <row r="443" ht="19.149999999999999" customHeight="1" x14ac:dyDescent="0.2"/>
    <row r="444" ht="19.149999999999999" customHeight="1" x14ac:dyDescent="0.2"/>
    <row r="445" ht="19.149999999999999" customHeight="1" x14ac:dyDescent="0.2"/>
    <row r="446" ht="19.149999999999999" customHeight="1" x14ac:dyDescent="0.2"/>
    <row r="447" ht="19.149999999999999" customHeight="1" x14ac:dyDescent="0.2"/>
    <row r="448" ht="19.149999999999999" customHeight="1" x14ac:dyDescent="0.2"/>
    <row r="449" ht="19.149999999999999" customHeight="1" x14ac:dyDescent="0.2"/>
    <row r="450" ht="19.149999999999999" customHeight="1" x14ac:dyDescent="0.2"/>
    <row r="451" ht="19.149999999999999" customHeight="1" x14ac:dyDescent="0.2"/>
    <row r="452" ht="19.149999999999999" customHeight="1" x14ac:dyDescent="0.2"/>
    <row r="453" ht="19.149999999999999" customHeight="1" x14ac:dyDescent="0.2"/>
    <row r="454" ht="19.149999999999999" customHeight="1" x14ac:dyDescent="0.2"/>
    <row r="455" ht="19.149999999999999" customHeight="1" x14ac:dyDescent="0.2"/>
    <row r="456" ht="19.149999999999999" customHeight="1" x14ac:dyDescent="0.2"/>
    <row r="457" ht="19.149999999999999" customHeight="1" x14ac:dyDescent="0.2"/>
    <row r="458" ht="19.149999999999999" customHeight="1" x14ac:dyDescent="0.2"/>
    <row r="459" ht="19.149999999999999" customHeight="1" x14ac:dyDescent="0.2"/>
    <row r="460" ht="19.149999999999999" customHeight="1" x14ac:dyDescent="0.2"/>
    <row r="461" ht="19.149999999999999" customHeight="1" x14ac:dyDescent="0.2"/>
    <row r="462" ht="19.149999999999999" customHeight="1" x14ac:dyDescent="0.2"/>
    <row r="463" ht="19.149999999999999" customHeight="1" x14ac:dyDescent="0.2"/>
    <row r="464" ht="19.149999999999999" customHeight="1" x14ac:dyDescent="0.2"/>
    <row r="465" ht="19.149999999999999" customHeight="1" x14ac:dyDescent="0.2"/>
  </sheetData>
  <phoneticPr fontId="0" type="noConversion"/>
  <printOptions gridLinesSet="0"/>
  <pageMargins left="1.2" right="0.5" top="0.5" bottom="0" header="0" footer="0"/>
  <pageSetup paperSize="5" scale="10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84"/>
  <sheetViews>
    <sheetView topLeftCell="A398" zoomScale="70" zoomScaleNormal="70" workbookViewId="0">
      <selection activeCell="I409" sqref="I409"/>
    </sheetView>
  </sheetViews>
  <sheetFormatPr defaultColWidth="9.77734375" defaultRowHeight="18" x14ac:dyDescent="0.25"/>
  <cols>
    <col min="1" max="1" width="8.77734375" style="26" customWidth="1"/>
    <col min="2" max="2" width="12.77734375" style="26" customWidth="1"/>
    <col min="3" max="5" width="13.77734375" style="26" customWidth="1"/>
    <col min="6" max="6" width="16.77734375" style="26" customWidth="1"/>
    <col min="7" max="7" width="12.77734375" style="26" customWidth="1"/>
    <col min="8" max="8" width="15.77734375" style="26" customWidth="1"/>
    <col min="9" max="9" width="12.77734375" style="26" customWidth="1"/>
    <col min="10" max="10" width="15.77734375" style="26" customWidth="1"/>
    <col min="11" max="11" width="18.21875" style="26" customWidth="1"/>
    <col min="12" max="12" width="17.77734375" style="26" bestFit="1" customWidth="1"/>
    <col min="13" max="16384" width="9.77734375" style="26"/>
  </cols>
  <sheetData>
    <row r="1" spans="1:12" x14ac:dyDescent="0.25">
      <c r="A1" s="101" t="s">
        <v>71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x14ac:dyDescent="0.25">
      <c r="A2" s="102"/>
    </row>
    <row r="3" spans="1:12" x14ac:dyDescent="0.25">
      <c r="A3" s="103" t="s">
        <v>2</v>
      </c>
      <c r="B3" s="104" t="s">
        <v>4</v>
      </c>
      <c r="C3" s="105"/>
      <c r="D3" s="437" t="s">
        <v>5</v>
      </c>
      <c r="E3" s="438"/>
      <c r="F3" s="106" t="s">
        <v>72</v>
      </c>
      <c r="G3" s="106" t="s">
        <v>73</v>
      </c>
      <c r="H3" s="437" t="s">
        <v>74</v>
      </c>
      <c r="I3" s="438"/>
      <c r="J3" s="437" t="s">
        <v>75</v>
      </c>
      <c r="K3" s="438"/>
      <c r="L3" s="364" t="s">
        <v>73</v>
      </c>
    </row>
    <row r="4" spans="1:12" x14ac:dyDescent="0.25">
      <c r="A4" s="107">
        <v>2019</v>
      </c>
      <c r="B4" s="106" t="s">
        <v>14</v>
      </c>
      <c r="C4" s="106" t="s">
        <v>13</v>
      </c>
      <c r="D4" s="106" t="s">
        <v>14</v>
      </c>
      <c r="E4" s="106" t="s">
        <v>13</v>
      </c>
      <c r="F4" s="106" t="s">
        <v>13</v>
      </c>
      <c r="G4" s="106" t="s">
        <v>50</v>
      </c>
      <c r="H4" s="106" t="s">
        <v>13</v>
      </c>
      <c r="I4" s="106" t="s">
        <v>14</v>
      </c>
      <c r="J4" s="106" t="s">
        <v>13</v>
      </c>
      <c r="K4" s="106" t="s">
        <v>14</v>
      </c>
      <c r="L4" s="106" t="s">
        <v>76</v>
      </c>
    </row>
    <row r="5" spans="1:12" x14ac:dyDescent="0.25">
      <c r="A5" s="106">
        <v>1</v>
      </c>
      <c r="B5" s="28">
        <f>FLOW!D6</f>
        <v>49.2</v>
      </c>
      <c r="C5" s="27">
        <f>FLOW!E6</f>
        <v>896</v>
      </c>
      <c r="D5" s="28">
        <f>FLOW!G6</f>
        <v>30.5</v>
      </c>
      <c r="E5" s="27">
        <f>FLOW!H6</f>
        <v>394</v>
      </c>
      <c r="F5" s="27">
        <f>ORC!E5</f>
        <v>77</v>
      </c>
      <c r="G5" s="28">
        <f>ORC!I5</f>
        <v>18</v>
      </c>
      <c r="H5" s="27">
        <f>E5-F5</f>
        <v>317</v>
      </c>
      <c r="I5" s="108">
        <v>26</v>
      </c>
      <c r="J5" s="27">
        <f>C5+0.5*F5</f>
        <v>934.5</v>
      </c>
      <c r="K5" s="28">
        <v>50.45</v>
      </c>
      <c r="L5" s="28">
        <f>G5+(K5-B5)+(D5-I5)</f>
        <v>23.75</v>
      </c>
    </row>
    <row r="6" spans="1:12" x14ac:dyDescent="0.25">
      <c r="A6" s="106">
        <f t="shared" ref="A6:A35" si="0">SUM(A5+1)</f>
        <v>2</v>
      </c>
      <c r="B6" s="28">
        <f>FLOW!D7</f>
        <v>49.6</v>
      </c>
      <c r="C6" s="27">
        <f>FLOW!E7</f>
        <v>908</v>
      </c>
      <c r="D6" s="28">
        <f>FLOW!G7</f>
        <v>30.9</v>
      </c>
      <c r="E6" s="27">
        <f>FLOW!H7</f>
        <v>402</v>
      </c>
      <c r="F6" s="27">
        <f>ORC!E6</f>
        <v>77</v>
      </c>
      <c r="G6" s="28">
        <f>ORC!I6</f>
        <v>17.899999999999999</v>
      </c>
      <c r="H6" s="27">
        <f t="shared" ref="H6:H35" si="1">E6-F6</f>
        <v>325</v>
      </c>
      <c r="I6" s="108">
        <v>26.5</v>
      </c>
      <c r="J6" s="27">
        <f t="shared" ref="J6:J35" si="2">C6+0.5*F6</f>
        <v>946.5</v>
      </c>
      <c r="K6" s="28">
        <v>50.8</v>
      </c>
      <c r="L6" s="28">
        <f t="shared" ref="L6:L35" si="3">G6+(K6-B6)+(D6-I6)</f>
        <v>23.499999999999993</v>
      </c>
    </row>
    <row r="7" spans="1:12" x14ac:dyDescent="0.25">
      <c r="A7" s="106">
        <f t="shared" si="0"/>
        <v>3</v>
      </c>
      <c r="B7" s="28">
        <f>FLOW!D8</f>
        <v>50.2</v>
      </c>
      <c r="C7" s="27">
        <f>FLOW!E8</f>
        <v>929</v>
      </c>
      <c r="D7" s="28">
        <f>FLOW!G8</f>
        <v>31.1</v>
      </c>
      <c r="E7" s="27">
        <f>FLOW!H8</f>
        <v>405</v>
      </c>
      <c r="F7" s="27">
        <f>ORC!E7</f>
        <v>110</v>
      </c>
      <c r="G7" s="28">
        <f>ORC!I7</f>
        <v>18.700000000000003</v>
      </c>
      <c r="H7" s="27">
        <f t="shared" si="1"/>
        <v>295</v>
      </c>
      <c r="I7" s="108">
        <v>24.3</v>
      </c>
      <c r="J7" s="27">
        <f t="shared" si="2"/>
        <v>984</v>
      </c>
      <c r="K7" s="28">
        <v>51.9</v>
      </c>
      <c r="L7" s="28">
        <f t="shared" si="3"/>
        <v>27.2</v>
      </c>
    </row>
    <row r="8" spans="1:12" x14ac:dyDescent="0.25">
      <c r="A8" s="106">
        <f t="shared" si="0"/>
        <v>4</v>
      </c>
      <c r="B8" s="28">
        <f>FLOW!D9</f>
        <v>51</v>
      </c>
      <c r="C8" s="27">
        <f>FLOW!E9</f>
        <v>955</v>
      </c>
      <c r="D8" s="28">
        <f>FLOW!G9</f>
        <v>31.5</v>
      </c>
      <c r="E8" s="27">
        <f>FLOW!H9</f>
        <v>413</v>
      </c>
      <c r="F8" s="27">
        <f>ORC!E8</f>
        <v>127</v>
      </c>
      <c r="G8" s="28">
        <f>ORC!I8</f>
        <v>19.200000000000003</v>
      </c>
      <c r="H8" s="27">
        <f t="shared" si="1"/>
        <v>286</v>
      </c>
      <c r="I8" s="108">
        <v>23.6</v>
      </c>
      <c r="J8" s="27">
        <f t="shared" si="2"/>
        <v>1018.5</v>
      </c>
      <c r="K8" s="28">
        <v>52.8</v>
      </c>
      <c r="L8" s="28">
        <f t="shared" si="3"/>
        <v>28.9</v>
      </c>
    </row>
    <row r="9" spans="1:12" x14ac:dyDescent="0.25">
      <c r="A9" s="106">
        <f t="shared" si="0"/>
        <v>5</v>
      </c>
      <c r="B9" s="28">
        <f>FLOW!D10</f>
        <v>51.7</v>
      </c>
      <c r="C9" s="27">
        <f>FLOW!E10</f>
        <v>980</v>
      </c>
      <c r="D9" s="28">
        <f>FLOW!G10</f>
        <v>31.6</v>
      </c>
      <c r="E9" s="27">
        <f>FLOW!H10</f>
        <v>416</v>
      </c>
      <c r="F9" s="27">
        <f>ORC!E9</f>
        <v>124</v>
      </c>
      <c r="G9" s="28">
        <f>ORC!I9</f>
        <v>19.700000000000003</v>
      </c>
      <c r="H9" s="27">
        <f t="shared" si="1"/>
        <v>292</v>
      </c>
      <c r="I9" s="108">
        <v>24.1</v>
      </c>
      <c r="J9" s="27">
        <f t="shared" si="2"/>
        <v>1042</v>
      </c>
      <c r="K9" s="28">
        <v>53.3</v>
      </c>
      <c r="L9" s="28">
        <f t="shared" si="3"/>
        <v>28.799999999999997</v>
      </c>
    </row>
    <row r="10" spans="1:12" x14ac:dyDescent="0.25">
      <c r="A10" s="106">
        <f t="shared" si="0"/>
        <v>6</v>
      </c>
      <c r="B10" s="28">
        <f>FLOW!D11</f>
        <v>52</v>
      </c>
      <c r="C10" s="27">
        <f>FLOW!E11</f>
        <v>990</v>
      </c>
      <c r="D10" s="28">
        <f>FLOW!G11</f>
        <v>31.8</v>
      </c>
      <c r="E10" s="27">
        <f>FLOW!H11</f>
        <v>419</v>
      </c>
      <c r="F10" s="27">
        <f>ORC!E10</f>
        <v>134</v>
      </c>
      <c r="G10" s="28">
        <f>ORC!I10</f>
        <v>20</v>
      </c>
      <c r="H10" s="27">
        <f t="shared" si="1"/>
        <v>285</v>
      </c>
      <c r="I10" s="108">
        <v>23.5</v>
      </c>
      <c r="J10" s="27">
        <f t="shared" si="2"/>
        <v>1057</v>
      </c>
      <c r="K10" s="28">
        <v>53.7</v>
      </c>
      <c r="L10" s="28">
        <f t="shared" si="3"/>
        <v>30.000000000000004</v>
      </c>
    </row>
    <row r="11" spans="1:12" x14ac:dyDescent="0.25">
      <c r="A11" s="106">
        <f t="shared" si="0"/>
        <v>7</v>
      </c>
      <c r="B11" s="28">
        <f>FLOW!D12</f>
        <v>52.3</v>
      </c>
      <c r="C11" s="27">
        <f>FLOW!E12</f>
        <v>1000</v>
      </c>
      <c r="D11" s="28">
        <f>FLOW!G12</f>
        <v>32.200000000000003</v>
      </c>
      <c r="E11" s="27">
        <f>FLOW!H12</f>
        <v>426</v>
      </c>
      <c r="F11" s="27">
        <f>ORC!E11</f>
        <v>130</v>
      </c>
      <c r="G11" s="28">
        <f>ORC!I11</f>
        <v>19.700000000000003</v>
      </c>
      <c r="H11" s="27">
        <f t="shared" si="1"/>
        <v>296</v>
      </c>
      <c r="I11" s="108">
        <v>24.4</v>
      </c>
      <c r="J11" s="27">
        <f t="shared" si="2"/>
        <v>1065</v>
      </c>
      <c r="K11" s="28">
        <v>53.85</v>
      </c>
      <c r="L11" s="28">
        <f t="shared" si="3"/>
        <v>29.050000000000011</v>
      </c>
    </row>
    <row r="12" spans="1:12" x14ac:dyDescent="0.25">
      <c r="A12" s="106">
        <f t="shared" si="0"/>
        <v>8</v>
      </c>
      <c r="B12" s="28">
        <f>FLOW!D13</f>
        <v>52.6</v>
      </c>
      <c r="C12" s="27">
        <f>FLOW!E13</f>
        <v>1012</v>
      </c>
      <c r="D12" s="28">
        <f>FLOW!G13</f>
        <v>32.299999999999997</v>
      </c>
      <c r="E12" s="27">
        <f>FLOW!H13</f>
        <v>428</v>
      </c>
      <c r="F12" s="27">
        <f>ORC!E12</f>
        <v>132</v>
      </c>
      <c r="G12" s="28">
        <f>ORC!I12</f>
        <v>19.700000000000003</v>
      </c>
      <c r="H12" s="27">
        <f t="shared" si="1"/>
        <v>296</v>
      </c>
      <c r="I12" s="108">
        <v>24.4</v>
      </c>
      <c r="J12" s="27">
        <f t="shared" si="2"/>
        <v>1078</v>
      </c>
      <c r="K12" s="28">
        <v>54.15</v>
      </c>
      <c r="L12" s="28">
        <f t="shared" si="3"/>
        <v>29.15</v>
      </c>
    </row>
    <row r="13" spans="1:12" x14ac:dyDescent="0.25">
      <c r="A13" s="106">
        <f t="shared" si="0"/>
        <v>9</v>
      </c>
      <c r="B13" s="28">
        <f>FLOW!D14</f>
        <v>53</v>
      </c>
      <c r="C13" s="27">
        <f>FLOW!E14</f>
        <v>1028</v>
      </c>
      <c r="D13" s="28">
        <f>FLOW!G14</f>
        <v>32.200000000000003</v>
      </c>
      <c r="E13" s="27">
        <f>FLOW!H14</f>
        <v>426</v>
      </c>
      <c r="F13" s="27">
        <f>ORC!E13</f>
        <v>126</v>
      </c>
      <c r="G13" s="28">
        <f>ORC!I13</f>
        <v>20.700000000000003</v>
      </c>
      <c r="H13" s="27">
        <f t="shared" si="1"/>
        <v>300</v>
      </c>
      <c r="I13" s="108">
        <v>24.7</v>
      </c>
      <c r="J13" s="27">
        <f t="shared" si="2"/>
        <v>1091</v>
      </c>
      <c r="K13" s="28">
        <v>54.45</v>
      </c>
      <c r="L13" s="28">
        <f t="shared" si="3"/>
        <v>29.650000000000009</v>
      </c>
    </row>
    <row r="14" spans="1:12" x14ac:dyDescent="0.25">
      <c r="A14" s="106">
        <f t="shared" si="0"/>
        <v>10</v>
      </c>
      <c r="B14" s="28">
        <f>FLOW!D15</f>
        <v>53.3</v>
      </c>
      <c r="C14" s="27">
        <f>FLOW!E15</f>
        <v>1042</v>
      </c>
      <c r="D14" s="28">
        <f>FLOW!G15</f>
        <v>32.9</v>
      </c>
      <c r="E14" s="27">
        <f>FLOW!H15</f>
        <v>440</v>
      </c>
      <c r="F14" s="27">
        <f>ORC!E14</f>
        <v>126</v>
      </c>
      <c r="G14" s="28">
        <f>ORC!I14</f>
        <v>20</v>
      </c>
      <c r="H14" s="27">
        <f t="shared" si="1"/>
        <v>314</v>
      </c>
      <c r="I14" s="108">
        <v>25.75</v>
      </c>
      <c r="J14" s="27">
        <f t="shared" si="2"/>
        <v>1105</v>
      </c>
      <c r="K14" s="28">
        <v>55</v>
      </c>
      <c r="L14" s="28">
        <f t="shared" si="3"/>
        <v>28.85</v>
      </c>
    </row>
    <row r="15" spans="1:12" x14ac:dyDescent="0.25">
      <c r="A15" s="106">
        <f t="shared" si="0"/>
        <v>11</v>
      </c>
      <c r="B15" s="28">
        <f>FLOW!D16</f>
        <v>53.6</v>
      </c>
      <c r="C15" s="27">
        <f>FLOW!E16</f>
        <v>1054</v>
      </c>
      <c r="D15" s="28">
        <f>FLOW!G16</f>
        <v>33.5</v>
      </c>
      <c r="E15" s="27">
        <f>FLOW!H16</f>
        <v>452</v>
      </c>
      <c r="F15" s="27">
        <f>ORC!E15</f>
        <v>137</v>
      </c>
      <c r="G15" s="28">
        <f>ORC!I15</f>
        <v>19.5</v>
      </c>
      <c r="H15" s="27">
        <f t="shared" si="1"/>
        <v>315</v>
      </c>
      <c r="I15" s="108">
        <v>25.8</v>
      </c>
      <c r="J15" s="27">
        <f t="shared" si="2"/>
        <v>1122.5</v>
      </c>
      <c r="K15" s="28">
        <v>55.2</v>
      </c>
      <c r="L15" s="28">
        <f t="shared" si="3"/>
        <v>28.8</v>
      </c>
    </row>
    <row r="16" spans="1:12" x14ac:dyDescent="0.25">
      <c r="A16" s="106">
        <f t="shared" si="0"/>
        <v>12</v>
      </c>
      <c r="B16" s="28">
        <f>FLOW!D17</f>
        <v>54.1</v>
      </c>
      <c r="C16" s="27">
        <f>FLOW!E17</f>
        <v>1075</v>
      </c>
      <c r="D16" s="28">
        <f>FLOW!G17</f>
        <v>33.9</v>
      </c>
      <c r="E16" s="27">
        <f>FLOW!H17</f>
        <v>459</v>
      </c>
      <c r="F16" s="27">
        <f>ORC!E16</f>
        <v>140</v>
      </c>
      <c r="G16" s="28">
        <f>ORC!I16</f>
        <v>19.600000000000001</v>
      </c>
      <c r="H16" s="27">
        <f t="shared" si="1"/>
        <v>319</v>
      </c>
      <c r="I16" s="108">
        <v>26.1</v>
      </c>
      <c r="J16" s="27">
        <f t="shared" si="2"/>
        <v>1145</v>
      </c>
      <c r="K16" s="28">
        <v>55.65</v>
      </c>
      <c r="L16" s="28">
        <f t="shared" si="3"/>
        <v>28.949999999999996</v>
      </c>
    </row>
    <row r="17" spans="1:12" x14ac:dyDescent="0.25">
      <c r="A17" s="106">
        <f t="shared" si="0"/>
        <v>13</v>
      </c>
      <c r="B17" s="28">
        <f>FLOW!D18</f>
        <v>54.5</v>
      </c>
      <c r="C17" s="27">
        <f>FLOW!E18</f>
        <v>1092</v>
      </c>
      <c r="D17" s="28">
        <f>FLOW!G18</f>
        <v>34</v>
      </c>
      <c r="E17" s="27">
        <f>FLOW!H18</f>
        <v>461</v>
      </c>
      <c r="F17" s="27">
        <f>ORC!E17</f>
        <v>142</v>
      </c>
      <c r="G17" s="28">
        <f>ORC!I17</f>
        <v>19.899999999999999</v>
      </c>
      <c r="H17" s="27">
        <f t="shared" si="1"/>
        <v>319</v>
      </c>
      <c r="I17" s="108">
        <v>26.1</v>
      </c>
      <c r="J17" s="27">
        <f t="shared" si="2"/>
        <v>1163</v>
      </c>
      <c r="K17" s="28">
        <v>56</v>
      </c>
      <c r="L17" s="28">
        <f t="shared" si="3"/>
        <v>29.299999999999997</v>
      </c>
    </row>
    <row r="18" spans="1:12" x14ac:dyDescent="0.25">
      <c r="A18" s="106">
        <f t="shared" si="0"/>
        <v>14</v>
      </c>
      <c r="B18" s="28">
        <f>FLOW!D19</f>
        <v>54.9</v>
      </c>
      <c r="C18" s="27">
        <f>FLOW!E19</f>
        <v>1110</v>
      </c>
      <c r="D18" s="28">
        <f>FLOW!G19</f>
        <v>34.4</v>
      </c>
      <c r="E18" s="27">
        <f>FLOW!H19</f>
        <v>469</v>
      </c>
      <c r="F18" s="27">
        <f>ORC!E18</f>
        <v>145</v>
      </c>
      <c r="G18" s="28">
        <f>ORC!I18</f>
        <v>19.799999999999997</v>
      </c>
      <c r="H18" s="27">
        <f t="shared" si="1"/>
        <v>324</v>
      </c>
      <c r="I18" s="108">
        <v>26.45</v>
      </c>
      <c r="J18" s="27">
        <f t="shared" si="2"/>
        <v>1182.5</v>
      </c>
      <c r="K18" s="28">
        <v>56.5</v>
      </c>
      <c r="L18" s="28">
        <f t="shared" si="3"/>
        <v>29.349999999999998</v>
      </c>
    </row>
    <row r="19" spans="1:12" x14ac:dyDescent="0.25">
      <c r="A19" s="106">
        <f t="shared" si="0"/>
        <v>15</v>
      </c>
      <c r="B19" s="28">
        <f>FLOW!D20</f>
        <v>55.1</v>
      </c>
      <c r="C19" s="27">
        <f>FLOW!E20</f>
        <v>1120</v>
      </c>
      <c r="D19" s="28">
        <f>FLOW!G20</f>
        <v>34.700000000000003</v>
      </c>
      <c r="E19" s="27">
        <f>FLOW!H20</f>
        <v>475</v>
      </c>
      <c r="F19" s="27">
        <f>ORC!E19</f>
        <v>147</v>
      </c>
      <c r="G19" s="28">
        <f>ORC!I19</f>
        <v>19.600000000000001</v>
      </c>
      <c r="H19" s="27">
        <f t="shared" si="1"/>
        <v>328</v>
      </c>
      <c r="I19" s="108">
        <v>26.75</v>
      </c>
      <c r="J19" s="27">
        <f t="shared" si="2"/>
        <v>1193.5</v>
      </c>
      <c r="K19" s="28">
        <v>56.7</v>
      </c>
      <c r="L19" s="28">
        <f t="shared" si="3"/>
        <v>29.150000000000006</v>
      </c>
    </row>
    <row r="20" spans="1:12" x14ac:dyDescent="0.25">
      <c r="A20" s="106">
        <f t="shared" si="0"/>
        <v>16</v>
      </c>
      <c r="B20" s="28">
        <f>FLOW!D21</f>
        <v>55.4</v>
      </c>
      <c r="C20" s="27">
        <f>FLOW!E21</f>
        <v>1133</v>
      </c>
      <c r="D20" s="28">
        <f>FLOW!G21</f>
        <v>35</v>
      </c>
      <c r="E20" s="27">
        <f>FLOW!H21</f>
        <v>481</v>
      </c>
      <c r="F20" s="27">
        <f>ORC!E20</f>
        <v>147</v>
      </c>
      <c r="G20" s="28">
        <f>ORC!I20</f>
        <v>19.299999999999997</v>
      </c>
      <c r="H20" s="27">
        <f t="shared" si="1"/>
        <v>334</v>
      </c>
      <c r="I20" s="108">
        <v>27.15</v>
      </c>
      <c r="J20" s="27">
        <f t="shared" si="2"/>
        <v>1206.5</v>
      </c>
      <c r="K20" s="28">
        <v>56.85</v>
      </c>
      <c r="L20" s="28">
        <f t="shared" si="3"/>
        <v>28.6</v>
      </c>
    </row>
    <row r="21" spans="1:12" x14ac:dyDescent="0.25">
      <c r="A21" s="106">
        <f t="shared" si="0"/>
        <v>17</v>
      </c>
      <c r="B21" s="28">
        <f>FLOW!D22</f>
        <v>55.5</v>
      </c>
      <c r="C21" s="27">
        <f>FLOW!E22</f>
        <v>1138</v>
      </c>
      <c r="D21" s="28">
        <f>FLOW!G22</f>
        <v>35.200000000000003</v>
      </c>
      <c r="E21" s="27">
        <f>FLOW!H22</f>
        <v>485</v>
      </c>
      <c r="F21" s="27">
        <f>ORC!E21</f>
        <v>150</v>
      </c>
      <c r="G21" s="28">
        <f>ORC!I21</f>
        <v>18.899999999999999</v>
      </c>
      <c r="H21" s="27">
        <f t="shared" si="1"/>
        <v>335</v>
      </c>
      <c r="I21" s="108">
        <v>27.2</v>
      </c>
      <c r="J21" s="27">
        <f t="shared" si="2"/>
        <v>1213</v>
      </c>
      <c r="K21" s="28">
        <v>56.9</v>
      </c>
      <c r="L21" s="28">
        <f t="shared" si="3"/>
        <v>28.3</v>
      </c>
    </row>
    <row r="22" spans="1:12" x14ac:dyDescent="0.25">
      <c r="A22" s="106">
        <f t="shared" si="0"/>
        <v>18</v>
      </c>
      <c r="B22" s="28">
        <f>FLOW!D23</f>
        <v>55.6</v>
      </c>
      <c r="C22" s="27">
        <f>FLOW!E23</f>
        <v>1143</v>
      </c>
      <c r="D22" s="28">
        <f>FLOW!G23</f>
        <v>35.5</v>
      </c>
      <c r="E22" s="27">
        <f>FLOW!H23</f>
        <v>491</v>
      </c>
      <c r="F22" s="27">
        <f>ORC!E22</f>
        <v>150</v>
      </c>
      <c r="G22" s="28">
        <f>ORC!I22</f>
        <v>18.700000000000003</v>
      </c>
      <c r="H22" s="27">
        <f t="shared" si="1"/>
        <v>341</v>
      </c>
      <c r="I22" s="108">
        <v>27.6</v>
      </c>
      <c r="J22" s="27">
        <f t="shared" si="2"/>
        <v>1218</v>
      </c>
      <c r="K22" s="28">
        <v>57</v>
      </c>
      <c r="L22" s="164">
        <f t="shared" si="3"/>
        <v>28</v>
      </c>
    </row>
    <row r="23" spans="1:12" x14ac:dyDescent="0.25">
      <c r="A23" s="106">
        <f t="shared" si="0"/>
        <v>19</v>
      </c>
      <c r="B23" s="28">
        <f>FLOW!D24</f>
        <v>55.7</v>
      </c>
      <c r="C23" s="27">
        <f>FLOW!E24</f>
        <v>1148</v>
      </c>
      <c r="D23" s="28">
        <f>FLOW!G24</f>
        <v>35.799999999999997</v>
      </c>
      <c r="E23" s="27">
        <f>FLOW!H24</f>
        <v>497</v>
      </c>
      <c r="F23" s="27">
        <f>ORC!E23</f>
        <v>150</v>
      </c>
      <c r="G23" s="28">
        <f>ORC!I23</f>
        <v>18.200000000000003</v>
      </c>
      <c r="H23" s="27">
        <f t="shared" si="1"/>
        <v>347</v>
      </c>
      <c r="I23" s="108">
        <v>27.9</v>
      </c>
      <c r="J23" s="27">
        <f t="shared" si="2"/>
        <v>1223</v>
      </c>
      <c r="K23" s="28">
        <v>57.1</v>
      </c>
      <c r="L23" s="164">
        <f t="shared" si="3"/>
        <v>27.5</v>
      </c>
    </row>
    <row r="24" spans="1:12" x14ac:dyDescent="0.25">
      <c r="A24" s="106">
        <f t="shared" si="0"/>
        <v>20</v>
      </c>
      <c r="B24" s="28">
        <f>FLOW!D25</f>
        <v>55.8</v>
      </c>
      <c r="C24" s="27">
        <f>FLOW!E25</f>
        <v>1152</v>
      </c>
      <c r="D24" s="28">
        <f>FLOW!G25</f>
        <v>35.799999999999997</v>
      </c>
      <c r="E24" s="27">
        <f>FLOW!H25</f>
        <v>497</v>
      </c>
      <c r="F24" s="27">
        <f>ORC!E24</f>
        <v>150</v>
      </c>
      <c r="G24" s="28">
        <f>ORC!I24</f>
        <v>18.200000000000003</v>
      </c>
      <c r="H24" s="27">
        <f t="shared" si="1"/>
        <v>347</v>
      </c>
      <c r="I24" s="108">
        <v>27.9</v>
      </c>
      <c r="J24" s="27">
        <f t="shared" si="2"/>
        <v>1227</v>
      </c>
      <c r="K24" s="28">
        <v>57.15</v>
      </c>
      <c r="L24" s="28">
        <f t="shared" si="3"/>
        <v>27.450000000000003</v>
      </c>
    </row>
    <row r="25" spans="1:12" x14ac:dyDescent="0.25">
      <c r="A25" s="106">
        <f t="shared" si="0"/>
        <v>21</v>
      </c>
      <c r="B25" s="28">
        <f>FLOW!D26</f>
        <v>55.8</v>
      </c>
      <c r="C25" s="27">
        <f>FLOW!E26</f>
        <v>1152</v>
      </c>
      <c r="D25" s="28">
        <f>FLOW!G26</f>
        <v>36</v>
      </c>
      <c r="E25" s="27">
        <f>FLOW!H26</f>
        <v>502</v>
      </c>
      <c r="F25" s="27">
        <f>ORC!E25</f>
        <v>152</v>
      </c>
      <c r="G25" s="28">
        <f>ORC!I25</f>
        <v>18.200000000000003</v>
      </c>
      <c r="H25" s="27">
        <f t="shared" si="1"/>
        <v>350</v>
      </c>
      <c r="I25" s="108">
        <v>28.1</v>
      </c>
      <c r="J25" s="27">
        <f t="shared" si="2"/>
        <v>1228</v>
      </c>
      <c r="K25" s="28">
        <v>57.2</v>
      </c>
      <c r="L25" s="28">
        <f t="shared" si="3"/>
        <v>27.500000000000007</v>
      </c>
    </row>
    <row r="26" spans="1:12" x14ac:dyDescent="0.25">
      <c r="A26" s="106">
        <f t="shared" si="0"/>
        <v>22</v>
      </c>
      <c r="B26" s="28">
        <f>FLOW!D27</f>
        <v>55.8</v>
      </c>
      <c r="C26" s="27">
        <f>FLOW!E27</f>
        <v>1152</v>
      </c>
      <c r="D26" s="28">
        <f>FLOW!G27</f>
        <v>35.9</v>
      </c>
      <c r="E26" s="27">
        <f>FLOW!H27</f>
        <v>499</v>
      </c>
      <c r="F26" s="27">
        <f>ORC!E26</f>
        <v>151</v>
      </c>
      <c r="G26" s="28">
        <f>ORC!I26</f>
        <v>18.300000000000004</v>
      </c>
      <c r="H26" s="27">
        <f t="shared" si="1"/>
        <v>348</v>
      </c>
      <c r="I26" s="108">
        <v>27.95</v>
      </c>
      <c r="J26" s="27">
        <f t="shared" si="2"/>
        <v>1227.5</v>
      </c>
      <c r="K26" s="28">
        <v>57.2</v>
      </c>
      <c r="L26" s="28">
        <f t="shared" si="3"/>
        <v>27.650000000000009</v>
      </c>
    </row>
    <row r="27" spans="1:12" x14ac:dyDescent="0.25">
      <c r="A27" s="106">
        <f t="shared" si="0"/>
        <v>23</v>
      </c>
      <c r="B27" s="28">
        <f>FLOW!D28</f>
        <v>55.6</v>
      </c>
      <c r="C27" s="27">
        <f>FLOW!E28</f>
        <v>1143</v>
      </c>
      <c r="D27" s="28">
        <f>FLOW!G28</f>
        <v>35.6</v>
      </c>
      <c r="E27" s="27">
        <f>FLOW!H28</f>
        <v>493</v>
      </c>
      <c r="F27" s="27">
        <f>ORC!E27</f>
        <v>153</v>
      </c>
      <c r="G27" s="28">
        <f>ORC!I27</f>
        <v>18.299999999999997</v>
      </c>
      <c r="H27" s="27">
        <f t="shared" si="1"/>
        <v>340</v>
      </c>
      <c r="I27" s="108">
        <v>27.5</v>
      </c>
      <c r="J27" s="27">
        <f t="shared" si="2"/>
        <v>1219.5</v>
      </c>
      <c r="K27" s="28">
        <v>57</v>
      </c>
      <c r="L27" s="28">
        <f t="shared" si="3"/>
        <v>27.799999999999997</v>
      </c>
    </row>
    <row r="28" spans="1:12" x14ac:dyDescent="0.25">
      <c r="A28" s="106">
        <f t="shared" si="0"/>
        <v>24</v>
      </c>
      <c r="B28" s="28">
        <f>FLOW!D29</f>
        <v>55.2</v>
      </c>
      <c r="C28" s="27">
        <f>FLOW!E29</f>
        <v>1123</v>
      </c>
      <c r="D28" s="28">
        <f>FLOW!G29</f>
        <v>35.6</v>
      </c>
      <c r="E28" s="27">
        <f>FLOW!H29</f>
        <v>493</v>
      </c>
      <c r="F28" s="27">
        <f>ORC!E28</f>
        <v>154</v>
      </c>
      <c r="G28" s="28">
        <f>ORC!I28</f>
        <v>18</v>
      </c>
      <c r="H28" s="27">
        <f t="shared" si="1"/>
        <v>339</v>
      </c>
      <c r="I28" s="108">
        <v>27.45</v>
      </c>
      <c r="J28" s="27">
        <f t="shared" si="2"/>
        <v>1200</v>
      </c>
      <c r="K28" s="28">
        <v>56.7</v>
      </c>
      <c r="L28" s="28">
        <f t="shared" si="3"/>
        <v>27.650000000000002</v>
      </c>
    </row>
    <row r="29" spans="1:12" x14ac:dyDescent="0.25">
      <c r="A29" s="106">
        <f t="shared" si="0"/>
        <v>25</v>
      </c>
      <c r="B29" s="28">
        <f>FLOW!D30</f>
        <v>54.9</v>
      </c>
      <c r="C29" s="27">
        <f>FLOW!E30</f>
        <v>1050</v>
      </c>
      <c r="D29" s="28">
        <f>FLOW!G30</f>
        <v>35.299999999999997</v>
      </c>
      <c r="E29" s="27">
        <f>FLOW!H30</f>
        <v>487</v>
      </c>
      <c r="F29" s="27">
        <f>ORC!E29</f>
        <v>152</v>
      </c>
      <c r="G29" s="28">
        <f>ORC!I29</f>
        <v>18.300000000000004</v>
      </c>
      <c r="H29" s="27">
        <f t="shared" si="1"/>
        <v>335</v>
      </c>
      <c r="I29" s="108">
        <v>27.2</v>
      </c>
      <c r="J29" s="27">
        <f t="shared" si="2"/>
        <v>1126</v>
      </c>
      <c r="K29" s="28">
        <v>56.4</v>
      </c>
      <c r="L29" s="28">
        <f t="shared" si="3"/>
        <v>27.900000000000002</v>
      </c>
    </row>
    <row r="30" spans="1:12" x14ac:dyDescent="0.25">
      <c r="A30" s="106">
        <f t="shared" si="0"/>
        <v>26</v>
      </c>
      <c r="B30" s="28">
        <f>FLOW!D31</f>
        <v>54.7</v>
      </c>
      <c r="C30" s="27">
        <f>FLOW!E31</f>
        <v>1041</v>
      </c>
      <c r="D30" s="28">
        <f>FLOW!G31</f>
        <v>34.700000000000003</v>
      </c>
      <c r="E30" s="27">
        <f>FLOW!H31</f>
        <v>475</v>
      </c>
      <c r="F30" s="27">
        <f>ORC!E30</f>
        <v>152</v>
      </c>
      <c r="G30" s="28">
        <f>ORC!I30</f>
        <v>19.100000000000001</v>
      </c>
      <c r="H30" s="27">
        <f t="shared" si="1"/>
        <v>323</v>
      </c>
      <c r="I30" s="108">
        <v>26.4</v>
      </c>
      <c r="J30" s="27">
        <f t="shared" si="2"/>
        <v>1117</v>
      </c>
      <c r="K30" s="28">
        <v>56.3</v>
      </c>
      <c r="L30" s="28">
        <f t="shared" si="3"/>
        <v>29</v>
      </c>
    </row>
    <row r="31" spans="1:12" x14ac:dyDescent="0.25">
      <c r="A31" s="106">
        <f t="shared" si="0"/>
        <v>27</v>
      </c>
      <c r="B31" s="28">
        <f>FLOW!D32</f>
        <v>54.5</v>
      </c>
      <c r="C31" s="27">
        <f>FLOW!E32</f>
        <v>1032</v>
      </c>
      <c r="D31" s="28">
        <f>FLOW!G32</f>
        <v>34</v>
      </c>
      <c r="E31" s="27">
        <f>FLOW!H32</f>
        <v>462</v>
      </c>
      <c r="F31" s="27">
        <f>ORC!E31</f>
        <v>138</v>
      </c>
      <c r="G31" s="28">
        <f>ORC!I31</f>
        <v>19.600000000000001</v>
      </c>
      <c r="H31" s="27">
        <f t="shared" si="1"/>
        <v>324</v>
      </c>
      <c r="I31" s="108">
        <v>26.4</v>
      </c>
      <c r="J31" s="27">
        <f t="shared" si="2"/>
        <v>1101</v>
      </c>
      <c r="K31" s="28">
        <v>55.95</v>
      </c>
      <c r="L31" s="28">
        <f t="shared" si="3"/>
        <v>28.650000000000006</v>
      </c>
    </row>
    <row r="32" spans="1:12" x14ac:dyDescent="0.25">
      <c r="A32" s="106">
        <f t="shared" si="0"/>
        <v>28</v>
      </c>
      <c r="B32" s="28">
        <f>FLOW!D33</f>
        <v>54.4</v>
      </c>
      <c r="C32" s="27">
        <f>FLOW!E33</f>
        <v>1028</v>
      </c>
      <c r="D32" s="28">
        <f>FLOW!G33</f>
        <v>33.799999999999997</v>
      </c>
      <c r="E32" s="27">
        <f>FLOW!H33</f>
        <v>457</v>
      </c>
      <c r="F32" s="27">
        <f>ORC!E32</f>
        <v>143</v>
      </c>
      <c r="G32" s="28">
        <f>ORC!I32</f>
        <v>19.799999999999997</v>
      </c>
      <c r="H32" s="27">
        <f t="shared" si="1"/>
        <v>314</v>
      </c>
      <c r="I32" s="108">
        <v>25.7</v>
      </c>
      <c r="J32" s="27">
        <f t="shared" si="2"/>
        <v>1099.5</v>
      </c>
      <c r="K32" s="28">
        <v>55.9</v>
      </c>
      <c r="L32" s="28">
        <f t="shared" si="3"/>
        <v>29.399999999999995</v>
      </c>
    </row>
    <row r="33" spans="1:12" x14ac:dyDescent="0.25">
      <c r="A33" s="106">
        <f t="shared" si="0"/>
        <v>29</v>
      </c>
      <c r="B33" s="28">
        <f>FLOW!D34</f>
        <v>54.3</v>
      </c>
      <c r="C33" s="27">
        <f>FLOW!E34</f>
        <v>1024</v>
      </c>
      <c r="D33" s="28">
        <f>FLOW!G34</f>
        <v>33.700000000000003</v>
      </c>
      <c r="E33" s="27">
        <f>FLOW!H34</f>
        <v>455</v>
      </c>
      <c r="F33" s="27">
        <f>ORC!E33</f>
        <v>144</v>
      </c>
      <c r="G33" s="28">
        <f>ORC!I33</f>
        <v>19.600000000000001</v>
      </c>
      <c r="H33" s="27">
        <f t="shared" si="1"/>
        <v>311</v>
      </c>
      <c r="I33" s="108">
        <v>25.5</v>
      </c>
      <c r="J33" s="27">
        <f t="shared" si="2"/>
        <v>1096</v>
      </c>
      <c r="K33" s="28">
        <v>55.9</v>
      </c>
      <c r="L33" s="28">
        <f t="shared" si="3"/>
        <v>29.400000000000006</v>
      </c>
    </row>
    <row r="34" spans="1:12" x14ac:dyDescent="0.25">
      <c r="A34" s="106">
        <f t="shared" si="0"/>
        <v>30</v>
      </c>
      <c r="B34" s="28">
        <f>FLOW!D35</f>
        <v>54.2</v>
      </c>
      <c r="C34" s="27">
        <f>FLOW!E35</f>
        <v>1020</v>
      </c>
      <c r="D34" s="28">
        <f>FLOW!G35</f>
        <v>33.1</v>
      </c>
      <c r="E34" s="27">
        <f>FLOW!H35</f>
        <v>444</v>
      </c>
      <c r="F34" s="27">
        <f>ORC!E34</f>
        <v>140</v>
      </c>
      <c r="G34" s="28">
        <f>ORC!I34</f>
        <v>20.200000000000003</v>
      </c>
      <c r="H34" s="27">
        <f t="shared" si="1"/>
        <v>304</v>
      </c>
      <c r="I34" s="108">
        <v>25</v>
      </c>
      <c r="J34" s="27">
        <f t="shared" si="2"/>
        <v>1090</v>
      </c>
      <c r="K34" s="28">
        <v>55.7</v>
      </c>
      <c r="L34" s="28">
        <f t="shared" si="3"/>
        <v>29.800000000000004</v>
      </c>
    </row>
    <row r="35" spans="1:12" ht="18.75" thickBot="1" x14ac:dyDescent="0.3">
      <c r="A35" s="106">
        <f t="shared" si="0"/>
        <v>31</v>
      </c>
      <c r="B35" s="28">
        <f>FLOW!D36</f>
        <v>54.1</v>
      </c>
      <c r="C35" s="27">
        <f>FLOW!E36</f>
        <v>1015</v>
      </c>
      <c r="D35" s="28">
        <f>FLOW!G36</f>
        <v>33.299999999999997</v>
      </c>
      <c r="E35" s="27">
        <f>FLOW!H36</f>
        <v>448</v>
      </c>
      <c r="F35" s="27">
        <f>ORC!E35</f>
        <v>141</v>
      </c>
      <c r="G35" s="28">
        <f>ORC!I35</f>
        <v>19.699999999999996</v>
      </c>
      <c r="H35" s="27">
        <f t="shared" si="1"/>
        <v>307</v>
      </c>
      <c r="I35" s="108">
        <v>25.3</v>
      </c>
      <c r="J35" s="27">
        <f t="shared" si="2"/>
        <v>1085.5</v>
      </c>
      <c r="K35" s="28">
        <v>55.65</v>
      </c>
      <c r="L35" s="28">
        <f t="shared" si="3"/>
        <v>29.249999999999989</v>
      </c>
    </row>
    <row r="36" spans="1:12" ht="18.75" thickTop="1" x14ac:dyDescent="0.25">
      <c r="A36" s="109" t="s">
        <v>36</v>
      </c>
      <c r="B36" s="110">
        <f>MAX(B5:B35)</f>
        <v>55.8</v>
      </c>
      <c r="C36" s="111">
        <f>MAX(C5:C35)</f>
        <v>1152</v>
      </c>
      <c r="D36" s="110">
        <f>MAX(D5:D35)</f>
        <v>36</v>
      </c>
      <c r="E36" s="111">
        <f>MAX(E5:E35)</f>
        <v>502</v>
      </c>
      <c r="F36" s="111">
        <f t="shared" ref="F36:L36" si="4">MAX(F5:F35)</f>
        <v>154</v>
      </c>
      <c r="G36" s="110">
        <f t="shared" si="4"/>
        <v>20.700000000000003</v>
      </c>
      <c r="H36" s="111">
        <f t="shared" si="4"/>
        <v>350</v>
      </c>
      <c r="I36" s="111">
        <f t="shared" si="4"/>
        <v>28.1</v>
      </c>
      <c r="J36" s="111">
        <f t="shared" si="4"/>
        <v>1228</v>
      </c>
      <c r="K36" s="111">
        <f t="shared" si="4"/>
        <v>57.2</v>
      </c>
      <c r="L36" s="110">
        <f t="shared" si="4"/>
        <v>30.000000000000004</v>
      </c>
    </row>
    <row r="37" spans="1:12" x14ac:dyDescent="0.25">
      <c r="A37" s="106" t="s">
        <v>37</v>
      </c>
      <c r="B37" s="28">
        <f>MIN(B5:B35)</f>
        <v>49.2</v>
      </c>
      <c r="C37" s="27">
        <f>MIN(C5:C35)</f>
        <v>896</v>
      </c>
      <c r="D37" s="28">
        <f>MIN(D5:D35)</f>
        <v>30.5</v>
      </c>
      <c r="E37" s="27">
        <f>MIN(E5:E35)</f>
        <v>394</v>
      </c>
      <c r="F37" s="27">
        <f t="shared" ref="F37:L37" si="5">MIN(F5:F35)</f>
        <v>77</v>
      </c>
      <c r="G37" s="28">
        <f t="shared" si="5"/>
        <v>17.899999999999999</v>
      </c>
      <c r="H37" s="27">
        <f t="shared" si="5"/>
        <v>285</v>
      </c>
      <c r="I37" s="27">
        <f t="shared" si="5"/>
        <v>23.5</v>
      </c>
      <c r="J37" s="27">
        <f t="shared" si="5"/>
        <v>934.5</v>
      </c>
      <c r="K37" s="27">
        <f t="shared" si="5"/>
        <v>50.45</v>
      </c>
      <c r="L37" s="28">
        <f t="shared" si="5"/>
        <v>23.499999999999993</v>
      </c>
    </row>
    <row r="38" spans="1:12" x14ac:dyDescent="0.25">
      <c r="A38" s="106" t="s">
        <v>35</v>
      </c>
      <c r="B38" s="28">
        <f>AVERAGE(B5:B35)</f>
        <v>53.825806451612905</v>
      </c>
      <c r="C38" s="27">
        <f>AVERAGE(C5:C35)</f>
        <v>1054.3548387096773</v>
      </c>
      <c r="D38" s="28">
        <f>AVERAGE(D5:D35)</f>
        <v>33.735483870967741</v>
      </c>
      <c r="E38" s="27">
        <f>AVERAGE(E5:E35)</f>
        <v>456.48387096774195</v>
      </c>
      <c r="F38" s="27">
        <f t="shared" ref="F38:L38" si="6">AVERAGE(F5:F35)</f>
        <v>136.80645161290323</v>
      </c>
      <c r="G38" s="28">
        <f t="shared" si="6"/>
        <v>19.174193548387098</v>
      </c>
      <c r="H38" s="27">
        <f t="shared" si="6"/>
        <v>319.67741935483872</v>
      </c>
      <c r="I38" s="27">
        <f t="shared" si="6"/>
        <v>26.087096774193554</v>
      </c>
      <c r="J38" s="27">
        <f t="shared" si="6"/>
        <v>1122.758064516129</v>
      </c>
      <c r="K38" s="27">
        <f t="shared" si="6"/>
        <v>55.333870967741952</v>
      </c>
      <c r="L38" s="28">
        <f t="shared" si="6"/>
        <v>28.330645161290324</v>
      </c>
    </row>
    <row r="39" spans="1:12" x14ac:dyDescent="0.25">
      <c r="A39" s="112" t="s">
        <v>38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</row>
    <row r="40" spans="1:12" x14ac:dyDescent="0.25">
      <c r="A40" s="113" t="s">
        <v>39</v>
      </c>
    </row>
    <row r="42" spans="1:12" x14ac:dyDescent="0.25">
      <c r="A42" s="101" t="s">
        <v>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1:12" x14ac:dyDescent="0.25">
      <c r="A43" s="102"/>
    </row>
    <row r="44" spans="1:12" x14ac:dyDescent="0.25">
      <c r="A44" s="103" t="s">
        <v>22</v>
      </c>
      <c r="B44" s="104" t="s">
        <v>4</v>
      </c>
      <c r="C44" s="105"/>
      <c r="D44" s="437" t="s">
        <v>5</v>
      </c>
      <c r="E44" s="438"/>
      <c r="F44" s="106" t="s">
        <v>72</v>
      </c>
      <c r="G44" s="106" t="s">
        <v>73</v>
      </c>
      <c r="H44" s="437" t="s">
        <v>74</v>
      </c>
      <c r="I44" s="438"/>
      <c r="J44" s="437" t="s">
        <v>75</v>
      </c>
      <c r="K44" s="438"/>
      <c r="L44" s="364" t="s">
        <v>73</v>
      </c>
    </row>
    <row r="45" spans="1:12" x14ac:dyDescent="0.25">
      <c r="A45" s="107">
        <f>A4</f>
        <v>2019</v>
      </c>
      <c r="B45" s="106" t="s">
        <v>14</v>
      </c>
      <c r="C45" s="106" t="s">
        <v>13</v>
      </c>
      <c r="D45" s="106" t="s">
        <v>14</v>
      </c>
      <c r="E45" s="106" t="s">
        <v>13</v>
      </c>
      <c r="F45" s="106" t="s">
        <v>13</v>
      </c>
      <c r="G45" s="106" t="s">
        <v>50</v>
      </c>
      <c r="H45" s="106" t="s">
        <v>13</v>
      </c>
      <c r="I45" s="106" t="s">
        <v>14</v>
      </c>
      <c r="J45" s="106" t="s">
        <v>13</v>
      </c>
      <c r="K45" s="106" t="s">
        <v>14</v>
      </c>
      <c r="L45" s="106" t="s">
        <v>76</v>
      </c>
    </row>
    <row r="46" spans="1:12" x14ac:dyDescent="0.25">
      <c r="A46" s="106">
        <v>1</v>
      </c>
      <c r="B46" s="28">
        <f>FLOW!D48</f>
        <v>53.9</v>
      </c>
      <c r="C46" s="27">
        <f>FLOW!E48</f>
        <v>1006</v>
      </c>
      <c r="D46" s="28">
        <f>FLOW!G48</f>
        <v>33.299999999999997</v>
      </c>
      <c r="E46" s="27">
        <f>FLOW!H48</f>
        <v>448</v>
      </c>
      <c r="F46" s="27">
        <f>ORC!E46</f>
        <v>141</v>
      </c>
      <c r="G46" s="28">
        <f>ORC!I46</f>
        <v>19.399999999999999</v>
      </c>
      <c r="H46" s="27">
        <f>E46-F46</f>
        <v>307</v>
      </c>
      <c r="I46" s="108">
        <v>25.3</v>
      </c>
      <c r="J46" s="27">
        <f>C46+0.5*F46</f>
        <v>1076.5</v>
      </c>
      <c r="K46" s="28">
        <v>55.45</v>
      </c>
      <c r="L46" s="28">
        <f>G46+(K46-B46)+(D46-I46)</f>
        <v>28.95</v>
      </c>
    </row>
    <row r="47" spans="1:12" x14ac:dyDescent="0.25">
      <c r="A47" s="106">
        <f t="shared" ref="A47:A73" si="7">SUM(A46+1)</f>
        <v>2</v>
      </c>
      <c r="B47" s="28">
        <f>FLOW!D49</f>
        <v>53.8</v>
      </c>
      <c r="C47" s="27">
        <f>FLOW!E49</f>
        <v>1002</v>
      </c>
      <c r="D47" s="28">
        <f>FLOW!G49</f>
        <v>33</v>
      </c>
      <c r="E47" s="27">
        <f>FLOW!H49</f>
        <v>442</v>
      </c>
      <c r="F47" s="27">
        <f>ORC!E47</f>
        <v>140</v>
      </c>
      <c r="G47" s="28">
        <f>ORC!I47</f>
        <v>19.600000000000001</v>
      </c>
      <c r="H47" s="27">
        <f t="shared" ref="H47:H73" si="8">E47-F47</f>
        <v>302</v>
      </c>
      <c r="I47" s="108">
        <v>24.9</v>
      </c>
      <c r="J47" s="27">
        <f t="shared" ref="J47:J73" si="9">C47+0.5*F47</f>
        <v>1072</v>
      </c>
      <c r="K47" s="28">
        <v>55.3</v>
      </c>
      <c r="L47" s="28">
        <f t="shared" ref="L47:L73" si="10">G47+(K47-B47)+(D47-I47)</f>
        <v>29.200000000000003</v>
      </c>
    </row>
    <row r="48" spans="1:12" x14ac:dyDescent="0.25">
      <c r="A48" s="106">
        <f t="shared" si="7"/>
        <v>3</v>
      </c>
      <c r="B48" s="28">
        <f>FLOW!D50</f>
        <v>53.9</v>
      </c>
      <c r="C48" s="27">
        <f>FLOW!E50</f>
        <v>1006</v>
      </c>
      <c r="D48" s="28">
        <f>FLOW!G50</f>
        <v>32.700000000000003</v>
      </c>
      <c r="E48" s="27">
        <f>FLOW!H50</f>
        <v>436</v>
      </c>
      <c r="F48" s="27">
        <f>ORC!E48</f>
        <v>140</v>
      </c>
      <c r="G48" s="28">
        <f>ORC!I48</f>
        <v>20</v>
      </c>
      <c r="H48" s="27">
        <f t="shared" si="8"/>
        <v>296</v>
      </c>
      <c r="I48" s="108">
        <v>24.4</v>
      </c>
      <c r="J48" s="27">
        <f t="shared" si="9"/>
        <v>1076</v>
      </c>
      <c r="K48" s="28">
        <v>55.4</v>
      </c>
      <c r="L48" s="28">
        <f t="shared" si="10"/>
        <v>29.800000000000004</v>
      </c>
    </row>
    <row r="49" spans="1:12" x14ac:dyDescent="0.25">
      <c r="A49" s="106">
        <f t="shared" si="7"/>
        <v>4</v>
      </c>
      <c r="B49" s="28">
        <f>FLOW!D51</f>
        <v>53.7</v>
      </c>
      <c r="C49" s="27">
        <f>FLOW!E51</f>
        <v>998</v>
      </c>
      <c r="D49" s="28">
        <f>FLOW!G51</f>
        <v>32.700000000000003</v>
      </c>
      <c r="E49" s="27">
        <f>FLOW!H51</f>
        <v>436</v>
      </c>
      <c r="F49" s="27">
        <f>ORC!E49</f>
        <v>136</v>
      </c>
      <c r="G49" s="28">
        <f>ORC!I49</f>
        <v>20</v>
      </c>
      <c r="H49" s="27">
        <f t="shared" si="8"/>
        <v>300</v>
      </c>
      <c r="I49" s="108">
        <v>24.7</v>
      </c>
      <c r="J49" s="27">
        <f t="shared" si="9"/>
        <v>1066</v>
      </c>
      <c r="K49" s="28">
        <v>55.25</v>
      </c>
      <c r="L49" s="28">
        <f t="shared" si="10"/>
        <v>29.55</v>
      </c>
    </row>
    <row r="50" spans="1:12" x14ac:dyDescent="0.25">
      <c r="A50" s="106">
        <f t="shared" si="7"/>
        <v>5</v>
      </c>
      <c r="B50" s="28">
        <f>FLOW!D52</f>
        <v>53.7</v>
      </c>
      <c r="C50" s="27">
        <f>FLOW!E52</f>
        <v>998</v>
      </c>
      <c r="D50" s="28">
        <f>FLOW!G52</f>
        <v>32.299999999999997</v>
      </c>
      <c r="E50" s="27">
        <f>FLOW!H52</f>
        <v>428</v>
      </c>
      <c r="F50" s="27">
        <f>ORC!E50</f>
        <v>108</v>
      </c>
      <c r="G50" s="28">
        <f>ORC!I50</f>
        <v>20.300000000000004</v>
      </c>
      <c r="H50" s="27">
        <f t="shared" si="8"/>
        <v>320</v>
      </c>
      <c r="I50" s="108">
        <v>26.2</v>
      </c>
      <c r="J50" s="27">
        <f t="shared" si="9"/>
        <v>1052</v>
      </c>
      <c r="K50" s="28">
        <v>54.95</v>
      </c>
      <c r="L50" s="28">
        <f t="shared" si="10"/>
        <v>27.650000000000002</v>
      </c>
    </row>
    <row r="51" spans="1:12" x14ac:dyDescent="0.25">
      <c r="A51" s="106">
        <f t="shared" si="7"/>
        <v>6</v>
      </c>
      <c r="B51" s="28">
        <f>FLOW!D53</f>
        <v>53.5</v>
      </c>
      <c r="C51" s="27">
        <f>FLOW!E53</f>
        <v>1050</v>
      </c>
      <c r="D51" s="28">
        <f>FLOW!G53</f>
        <v>32.799999999999997</v>
      </c>
      <c r="E51" s="27">
        <f>FLOW!H53</f>
        <v>438</v>
      </c>
      <c r="F51" s="27">
        <f>ORC!E51</f>
        <v>110</v>
      </c>
      <c r="G51" s="28">
        <f>ORC!I51</f>
        <v>19.299999999999997</v>
      </c>
      <c r="H51" s="27">
        <f t="shared" si="8"/>
        <v>328</v>
      </c>
      <c r="I51" s="108">
        <v>26.7</v>
      </c>
      <c r="J51" s="27">
        <f t="shared" si="9"/>
        <v>1105</v>
      </c>
      <c r="K51" s="28">
        <v>54.75</v>
      </c>
      <c r="L51" s="28">
        <f t="shared" si="10"/>
        <v>26.649999999999995</v>
      </c>
    </row>
    <row r="52" spans="1:12" x14ac:dyDescent="0.25">
      <c r="A52" s="106">
        <f t="shared" si="7"/>
        <v>7</v>
      </c>
      <c r="B52" s="28">
        <f>FLOW!D54</f>
        <v>53.3</v>
      </c>
      <c r="C52" s="27">
        <f>FLOW!E54</f>
        <v>1044</v>
      </c>
      <c r="D52" s="28">
        <f>FLOW!G54</f>
        <v>32.700000000000003</v>
      </c>
      <c r="E52" s="27">
        <f>FLOW!H54</f>
        <v>436</v>
      </c>
      <c r="F52" s="27">
        <f>ORC!E52</f>
        <v>112</v>
      </c>
      <c r="G52" s="28">
        <f>ORC!I52</f>
        <v>19.100000000000001</v>
      </c>
      <c r="H52" s="27">
        <f t="shared" si="8"/>
        <v>324</v>
      </c>
      <c r="I52" s="108">
        <v>26.4</v>
      </c>
      <c r="J52" s="27">
        <f t="shared" si="9"/>
        <v>1100</v>
      </c>
      <c r="K52" s="28">
        <v>54.7</v>
      </c>
      <c r="L52" s="28">
        <f t="shared" si="10"/>
        <v>26.800000000000011</v>
      </c>
    </row>
    <row r="53" spans="1:12" x14ac:dyDescent="0.25">
      <c r="A53" s="106">
        <f t="shared" si="7"/>
        <v>8</v>
      </c>
      <c r="B53" s="28">
        <f>FLOW!D55</f>
        <v>53.1</v>
      </c>
      <c r="C53" s="27">
        <f>FLOW!E55</f>
        <v>1034</v>
      </c>
      <c r="D53" s="28">
        <f>FLOW!G55</f>
        <v>32.9</v>
      </c>
      <c r="E53" s="27">
        <f>FLOW!H55</f>
        <v>440</v>
      </c>
      <c r="F53" s="27">
        <f>ORC!E53</f>
        <v>114</v>
      </c>
      <c r="G53" s="28">
        <f>ORC!I53</f>
        <v>18.899999999999999</v>
      </c>
      <c r="H53" s="27">
        <f t="shared" si="8"/>
        <v>326</v>
      </c>
      <c r="I53" s="108">
        <v>26.6</v>
      </c>
      <c r="J53" s="27">
        <f t="shared" si="9"/>
        <v>1091</v>
      </c>
      <c r="K53" s="28">
        <v>54.5</v>
      </c>
      <c r="L53" s="28">
        <f t="shared" si="10"/>
        <v>26.599999999999994</v>
      </c>
    </row>
    <row r="54" spans="1:12" x14ac:dyDescent="0.25">
      <c r="A54" s="106">
        <f t="shared" si="7"/>
        <v>9</v>
      </c>
      <c r="B54" s="28">
        <f>FLOW!D56</f>
        <v>52.9</v>
      </c>
      <c r="C54" s="27">
        <f>FLOW!E56</f>
        <v>1026</v>
      </c>
      <c r="D54" s="28">
        <f>FLOW!G56</f>
        <v>32.9</v>
      </c>
      <c r="E54" s="27">
        <f>FLOW!H56</f>
        <v>440</v>
      </c>
      <c r="F54" s="27">
        <f>ORC!E54</f>
        <v>140</v>
      </c>
      <c r="G54" s="28">
        <f>ORC!I54</f>
        <v>18.799999999999997</v>
      </c>
      <c r="H54" s="27">
        <f t="shared" si="8"/>
        <v>300</v>
      </c>
      <c r="I54" s="108">
        <v>24.7</v>
      </c>
      <c r="J54" s="27">
        <f t="shared" si="9"/>
        <v>1096</v>
      </c>
      <c r="K54" s="28">
        <v>54.6</v>
      </c>
      <c r="L54" s="28">
        <f t="shared" si="10"/>
        <v>28.7</v>
      </c>
    </row>
    <row r="55" spans="1:12" x14ac:dyDescent="0.25">
      <c r="A55" s="106">
        <f t="shared" si="7"/>
        <v>10</v>
      </c>
      <c r="B55" s="28">
        <f>FLOW!D57</f>
        <v>52.6</v>
      </c>
      <c r="C55" s="27">
        <f>FLOW!E57</f>
        <v>1014</v>
      </c>
      <c r="D55" s="28">
        <f>FLOW!G57</f>
        <v>32.700000000000003</v>
      </c>
      <c r="E55" s="27">
        <f>FLOW!H57</f>
        <v>436</v>
      </c>
      <c r="F55" s="27">
        <f>ORC!E55</f>
        <v>147</v>
      </c>
      <c r="G55" s="28">
        <f>ORC!I55</f>
        <v>18.600000000000001</v>
      </c>
      <c r="H55" s="27">
        <f t="shared" si="8"/>
        <v>289</v>
      </c>
      <c r="I55" s="108">
        <v>23.8</v>
      </c>
      <c r="J55" s="27">
        <f t="shared" si="9"/>
        <v>1087.5</v>
      </c>
      <c r="K55" s="28">
        <v>54.4</v>
      </c>
      <c r="L55" s="28">
        <f t="shared" si="10"/>
        <v>29.3</v>
      </c>
    </row>
    <row r="56" spans="1:12" x14ac:dyDescent="0.25">
      <c r="A56" s="106">
        <f t="shared" si="7"/>
        <v>11</v>
      </c>
      <c r="B56" s="28">
        <f>FLOW!D58</f>
        <v>52.5</v>
      </c>
      <c r="C56" s="27">
        <f>FLOW!E58</f>
        <v>1010</v>
      </c>
      <c r="D56" s="28">
        <f>FLOW!G58</f>
        <v>32.4</v>
      </c>
      <c r="E56" s="27">
        <f>FLOW!H58</f>
        <v>430</v>
      </c>
      <c r="F56" s="27">
        <f>ORC!E56</f>
        <v>148</v>
      </c>
      <c r="G56" s="28">
        <f>ORC!I56</f>
        <v>18.599999999999994</v>
      </c>
      <c r="H56" s="27">
        <f t="shared" si="8"/>
        <v>282</v>
      </c>
      <c r="I56" s="108">
        <v>23.3</v>
      </c>
      <c r="J56" s="27">
        <f t="shared" si="9"/>
        <v>1084</v>
      </c>
      <c r="K56" s="28">
        <v>54.3</v>
      </c>
      <c r="L56" s="28">
        <f t="shared" si="10"/>
        <v>29.499999999999989</v>
      </c>
    </row>
    <row r="57" spans="1:12" x14ac:dyDescent="0.25">
      <c r="A57" s="106">
        <f t="shared" si="7"/>
        <v>12</v>
      </c>
      <c r="B57" s="28">
        <f>FLOW!D59</f>
        <v>52.3</v>
      </c>
      <c r="C57" s="27">
        <f>FLOW!E59</f>
        <v>1003</v>
      </c>
      <c r="D57" s="28">
        <f>FLOW!G59</f>
        <v>32.299999999999997</v>
      </c>
      <c r="E57" s="27">
        <f>FLOW!H59</f>
        <v>428</v>
      </c>
      <c r="F57" s="27">
        <f>ORC!E57</f>
        <v>149</v>
      </c>
      <c r="G57" s="28">
        <f>ORC!I57</f>
        <v>18.5</v>
      </c>
      <c r="H57" s="27">
        <f t="shared" si="8"/>
        <v>279</v>
      </c>
      <c r="I57" s="108">
        <v>23</v>
      </c>
      <c r="J57" s="27">
        <f t="shared" si="9"/>
        <v>1077.5</v>
      </c>
      <c r="K57" s="28">
        <v>54.15</v>
      </c>
      <c r="L57" s="28">
        <f t="shared" si="10"/>
        <v>29.65</v>
      </c>
    </row>
    <row r="58" spans="1:12" x14ac:dyDescent="0.25">
      <c r="A58" s="106">
        <f t="shared" si="7"/>
        <v>13</v>
      </c>
      <c r="B58" s="28">
        <f>FLOW!D60</f>
        <v>52.3</v>
      </c>
      <c r="C58" s="27">
        <f>FLOW!E60</f>
        <v>1003</v>
      </c>
      <c r="D58" s="28">
        <f>FLOW!G60</f>
        <v>32.200000000000003</v>
      </c>
      <c r="E58" s="27">
        <f>FLOW!H60</f>
        <v>426</v>
      </c>
      <c r="F58" s="27">
        <f>ORC!E58</f>
        <v>144</v>
      </c>
      <c r="G58" s="28">
        <f>ORC!I58</f>
        <v>18.5</v>
      </c>
      <c r="H58" s="27">
        <f t="shared" si="8"/>
        <v>282</v>
      </c>
      <c r="I58" s="108">
        <v>23.3</v>
      </c>
      <c r="J58" s="27">
        <f t="shared" si="9"/>
        <v>1075</v>
      </c>
      <c r="K58" s="28">
        <v>54.1</v>
      </c>
      <c r="L58" s="28">
        <f t="shared" si="10"/>
        <v>29.200000000000006</v>
      </c>
    </row>
    <row r="59" spans="1:12" x14ac:dyDescent="0.25">
      <c r="A59" s="106">
        <f t="shared" si="7"/>
        <v>14</v>
      </c>
      <c r="B59" s="28">
        <f>FLOW!D61</f>
        <v>52.2</v>
      </c>
      <c r="C59" s="27">
        <f>FLOW!E61</f>
        <v>1000</v>
      </c>
      <c r="D59" s="28">
        <f>FLOW!G61</f>
        <v>32.4</v>
      </c>
      <c r="E59" s="27">
        <f>FLOW!H61</f>
        <v>430</v>
      </c>
      <c r="F59" s="27">
        <f>ORC!E59</f>
        <v>148</v>
      </c>
      <c r="G59" s="28">
        <f>ORC!I59</f>
        <v>18.5</v>
      </c>
      <c r="H59" s="27">
        <f t="shared" si="8"/>
        <v>282</v>
      </c>
      <c r="I59" s="108">
        <v>23.3</v>
      </c>
      <c r="J59" s="27">
        <f t="shared" si="9"/>
        <v>1074</v>
      </c>
      <c r="K59" s="28">
        <v>54.1</v>
      </c>
      <c r="L59" s="28">
        <f t="shared" si="10"/>
        <v>29.499999999999996</v>
      </c>
    </row>
    <row r="60" spans="1:12" x14ac:dyDescent="0.25">
      <c r="A60" s="106">
        <f t="shared" si="7"/>
        <v>15</v>
      </c>
      <c r="B60" s="28">
        <f>FLOW!D62</f>
        <v>52.2</v>
      </c>
      <c r="C60" s="27">
        <f>FLOW!E62</f>
        <v>1000</v>
      </c>
      <c r="D60" s="28">
        <f>FLOW!G62</f>
        <v>32.700000000000003</v>
      </c>
      <c r="E60" s="27">
        <f>FLOW!H62</f>
        <v>436</v>
      </c>
      <c r="F60" s="27">
        <f>ORC!E60</f>
        <v>150</v>
      </c>
      <c r="G60" s="28">
        <f>ORC!I60</f>
        <v>18</v>
      </c>
      <c r="H60" s="27">
        <f t="shared" si="8"/>
        <v>286</v>
      </c>
      <c r="I60" s="108">
        <v>23.6</v>
      </c>
      <c r="J60" s="27">
        <f t="shared" si="9"/>
        <v>1075</v>
      </c>
      <c r="K60" s="28">
        <v>54.1</v>
      </c>
      <c r="L60" s="28">
        <f t="shared" si="10"/>
        <v>29</v>
      </c>
    </row>
    <row r="61" spans="1:12" x14ac:dyDescent="0.25">
      <c r="A61" s="106">
        <f t="shared" si="7"/>
        <v>16</v>
      </c>
      <c r="B61" s="28">
        <f>FLOW!D63</f>
        <v>52.3</v>
      </c>
      <c r="C61" s="27">
        <f>FLOW!E63</f>
        <v>1003</v>
      </c>
      <c r="D61" s="28">
        <f>FLOW!G63</f>
        <v>32.6</v>
      </c>
      <c r="E61" s="27">
        <f>FLOW!H63</f>
        <v>434</v>
      </c>
      <c r="F61" s="27">
        <f>ORC!E61</f>
        <v>150</v>
      </c>
      <c r="G61" s="28">
        <f>ORC!I61</f>
        <v>18.400000000000006</v>
      </c>
      <c r="H61" s="27">
        <f t="shared" si="8"/>
        <v>284</v>
      </c>
      <c r="I61" s="108">
        <v>23.4</v>
      </c>
      <c r="J61" s="27">
        <f t="shared" si="9"/>
        <v>1078</v>
      </c>
      <c r="K61" s="28">
        <v>54.15</v>
      </c>
      <c r="L61" s="28">
        <f t="shared" si="10"/>
        <v>29.45000000000001</v>
      </c>
    </row>
    <row r="62" spans="1:12" x14ac:dyDescent="0.25">
      <c r="A62" s="106">
        <f t="shared" si="7"/>
        <v>17</v>
      </c>
      <c r="B62" s="28">
        <f>FLOW!D64</f>
        <v>52.7</v>
      </c>
      <c r="C62" s="27">
        <f>FLOW!E64</f>
        <v>1020</v>
      </c>
      <c r="D62" s="28">
        <f>FLOW!G64</f>
        <v>32.5</v>
      </c>
      <c r="E62" s="27">
        <f>FLOW!H64</f>
        <v>432</v>
      </c>
      <c r="F62" s="27">
        <f>ORC!E62</f>
        <v>144</v>
      </c>
      <c r="G62" s="28">
        <f>ORC!I62</f>
        <v>19</v>
      </c>
      <c r="H62" s="27">
        <f t="shared" si="8"/>
        <v>288</v>
      </c>
      <c r="I62" s="108">
        <v>23.75</v>
      </c>
      <c r="J62" s="27">
        <f t="shared" si="9"/>
        <v>1092</v>
      </c>
      <c r="K62" s="28">
        <v>54.5</v>
      </c>
      <c r="L62" s="28">
        <f t="shared" si="10"/>
        <v>29.549999999999997</v>
      </c>
    </row>
    <row r="63" spans="1:12" x14ac:dyDescent="0.25">
      <c r="A63" s="106">
        <f t="shared" si="7"/>
        <v>18</v>
      </c>
      <c r="B63" s="28">
        <f>FLOW!D65</f>
        <v>53.1</v>
      </c>
      <c r="C63" s="27">
        <f>FLOW!E65</f>
        <v>1034</v>
      </c>
      <c r="D63" s="28">
        <f>FLOW!G65</f>
        <v>32.5</v>
      </c>
      <c r="E63" s="27">
        <f>FLOW!H65</f>
        <v>432</v>
      </c>
      <c r="F63" s="27">
        <f>ORC!E63</f>
        <v>142</v>
      </c>
      <c r="G63" s="28">
        <f>ORC!I63</f>
        <v>19.399999999999999</v>
      </c>
      <c r="H63" s="27">
        <f t="shared" si="8"/>
        <v>290</v>
      </c>
      <c r="I63" s="108">
        <v>23.9</v>
      </c>
      <c r="J63" s="27">
        <f t="shared" si="9"/>
        <v>1105</v>
      </c>
      <c r="K63" s="28">
        <v>54.8</v>
      </c>
      <c r="L63" s="28">
        <f t="shared" si="10"/>
        <v>29.699999999999996</v>
      </c>
    </row>
    <row r="64" spans="1:12" x14ac:dyDescent="0.25">
      <c r="A64" s="106">
        <f t="shared" si="7"/>
        <v>19</v>
      </c>
      <c r="B64" s="28">
        <f>FLOW!D66</f>
        <v>53.6</v>
      </c>
      <c r="C64" s="27">
        <f>FLOW!E66</f>
        <v>1054</v>
      </c>
      <c r="D64" s="28">
        <f>FLOW!G66</f>
        <v>32.6</v>
      </c>
      <c r="E64" s="27">
        <f>FLOW!H66</f>
        <v>434</v>
      </c>
      <c r="F64" s="27">
        <f>ORC!E64</f>
        <v>141</v>
      </c>
      <c r="G64" s="28">
        <f>ORC!I64</f>
        <v>19.600000000000001</v>
      </c>
      <c r="H64" s="27">
        <f t="shared" si="8"/>
        <v>293</v>
      </c>
      <c r="I64" s="108">
        <v>24.15</v>
      </c>
      <c r="J64" s="27">
        <f t="shared" si="9"/>
        <v>1124.5</v>
      </c>
      <c r="K64" s="28">
        <v>55.25</v>
      </c>
      <c r="L64" s="28">
        <f t="shared" si="10"/>
        <v>29.700000000000003</v>
      </c>
    </row>
    <row r="65" spans="1:26" x14ac:dyDescent="0.25">
      <c r="A65" s="106">
        <f t="shared" si="7"/>
        <v>20</v>
      </c>
      <c r="B65" s="28">
        <f>FLOW!D67</f>
        <v>53.8</v>
      </c>
      <c r="C65" s="27">
        <f>FLOW!E67</f>
        <v>1062</v>
      </c>
      <c r="D65" s="28">
        <f>FLOW!G67</f>
        <v>33.299999999999997</v>
      </c>
      <c r="E65" s="27">
        <f>FLOW!H67</f>
        <v>448</v>
      </c>
      <c r="F65" s="27">
        <f>ORC!E65</f>
        <v>142</v>
      </c>
      <c r="G65" s="28">
        <f>ORC!I65</f>
        <v>18.699999999999996</v>
      </c>
      <c r="H65" s="27">
        <f t="shared" si="8"/>
        <v>306</v>
      </c>
      <c r="I65" s="108">
        <v>25.2</v>
      </c>
      <c r="J65" s="27">
        <f t="shared" si="9"/>
        <v>1133</v>
      </c>
      <c r="K65" s="28">
        <v>55.4</v>
      </c>
      <c r="L65" s="28">
        <f t="shared" si="10"/>
        <v>28.399999999999995</v>
      </c>
    </row>
    <row r="66" spans="1:26" x14ac:dyDescent="0.25">
      <c r="A66" s="106">
        <f t="shared" si="7"/>
        <v>21</v>
      </c>
      <c r="B66" s="28">
        <f>FLOW!D68</f>
        <v>54.3</v>
      </c>
      <c r="C66" s="27">
        <f>FLOW!E68</f>
        <v>1084</v>
      </c>
      <c r="D66" s="28">
        <f>FLOW!G68</f>
        <v>33.6</v>
      </c>
      <c r="E66" s="27">
        <f>FLOW!H68</f>
        <v>453</v>
      </c>
      <c r="F66" s="27">
        <f>ORC!E66</f>
        <v>143</v>
      </c>
      <c r="G66" s="28">
        <f>ORC!I66</f>
        <v>19.099999999999994</v>
      </c>
      <c r="H66" s="27">
        <f t="shared" si="8"/>
        <v>310</v>
      </c>
      <c r="I66" s="108">
        <v>25.45</v>
      </c>
      <c r="J66" s="27">
        <f t="shared" si="9"/>
        <v>1155.5</v>
      </c>
      <c r="K66" s="28">
        <v>55.9</v>
      </c>
      <c r="L66" s="28">
        <f t="shared" si="10"/>
        <v>28.849999999999998</v>
      </c>
    </row>
    <row r="67" spans="1:26" x14ac:dyDescent="0.25">
      <c r="A67" s="106">
        <f t="shared" si="7"/>
        <v>22</v>
      </c>
      <c r="B67" s="28">
        <f>FLOW!D69</f>
        <v>54.7</v>
      </c>
      <c r="C67" s="27">
        <f>FLOW!E69</f>
        <v>1101</v>
      </c>
      <c r="D67" s="28">
        <f>FLOW!G69</f>
        <v>33.799999999999997</v>
      </c>
      <c r="E67" s="27">
        <f>FLOW!H69</f>
        <v>457</v>
      </c>
      <c r="F67" s="27">
        <f>ORC!E67</f>
        <v>142</v>
      </c>
      <c r="G67" s="28">
        <f>ORC!I67</f>
        <v>19.5</v>
      </c>
      <c r="H67" s="27">
        <f t="shared" si="8"/>
        <v>315</v>
      </c>
      <c r="I67" s="108">
        <v>25.8</v>
      </c>
      <c r="J67" s="27">
        <f t="shared" si="9"/>
        <v>1172</v>
      </c>
      <c r="K67" s="28">
        <v>56.2</v>
      </c>
      <c r="L67" s="28">
        <f t="shared" si="10"/>
        <v>28.999999999999996</v>
      </c>
    </row>
    <row r="68" spans="1:26" x14ac:dyDescent="0.25">
      <c r="A68" s="106">
        <f t="shared" si="7"/>
        <v>23</v>
      </c>
      <c r="B68" s="28">
        <f>FLOW!D70</f>
        <v>55.1</v>
      </c>
      <c r="C68" s="27">
        <f>FLOW!E70</f>
        <v>1155</v>
      </c>
      <c r="D68" s="28">
        <f>FLOW!G70</f>
        <v>35</v>
      </c>
      <c r="E68" s="27">
        <f>FLOW!H70</f>
        <v>481</v>
      </c>
      <c r="F68" s="27">
        <f>ORC!E68</f>
        <v>148</v>
      </c>
      <c r="G68" s="28">
        <f>ORC!I68</f>
        <v>18.100000000000001</v>
      </c>
      <c r="H68" s="27">
        <f t="shared" si="8"/>
        <v>333</v>
      </c>
      <c r="I68" s="108">
        <v>27.1</v>
      </c>
      <c r="J68" s="27">
        <f t="shared" si="9"/>
        <v>1229</v>
      </c>
      <c r="K68" s="28">
        <v>56.7</v>
      </c>
      <c r="L68" s="28">
        <f t="shared" si="10"/>
        <v>27.6</v>
      </c>
    </row>
    <row r="69" spans="1:26" x14ac:dyDescent="0.25">
      <c r="A69" s="106">
        <f t="shared" si="7"/>
        <v>24</v>
      </c>
      <c r="B69" s="28">
        <f>FLOW!D71</f>
        <v>55.4</v>
      </c>
      <c r="C69" s="27">
        <f>FLOW!E71</f>
        <v>1169</v>
      </c>
      <c r="D69" s="28">
        <f>FLOW!G71</f>
        <v>35.6</v>
      </c>
      <c r="E69" s="27">
        <f>FLOW!H71</f>
        <v>493</v>
      </c>
      <c r="F69" s="27">
        <f>ORC!E69</f>
        <v>152</v>
      </c>
      <c r="G69" s="28">
        <f>ORC!I69</f>
        <v>17.299999999999997</v>
      </c>
      <c r="H69" s="27">
        <f t="shared" si="8"/>
        <v>341</v>
      </c>
      <c r="I69" s="108">
        <v>27.6</v>
      </c>
      <c r="J69" s="27">
        <f t="shared" si="9"/>
        <v>1245</v>
      </c>
      <c r="K69" s="28">
        <v>57</v>
      </c>
      <c r="L69" s="28">
        <f t="shared" si="10"/>
        <v>26.9</v>
      </c>
    </row>
    <row r="70" spans="1:26" x14ac:dyDescent="0.25">
      <c r="A70" s="106">
        <f t="shared" si="7"/>
        <v>25</v>
      </c>
      <c r="B70" s="28">
        <f>FLOW!D72</f>
        <v>56</v>
      </c>
      <c r="C70" s="27">
        <f>FLOW!E72</f>
        <v>1169</v>
      </c>
      <c r="D70" s="28">
        <f>FLOW!G72</f>
        <v>35.9</v>
      </c>
      <c r="E70" s="27">
        <f>FLOW!H72</f>
        <v>499</v>
      </c>
      <c r="F70" s="27">
        <f>ORC!E70</f>
        <v>120</v>
      </c>
      <c r="G70" s="28">
        <f>ORC!I70</f>
        <v>17.600000000000001</v>
      </c>
      <c r="H70" s="27">
        <f t="shared" si="8"/>
        <v>379</v>
      </c>
      <c r="I70" s="108">
        <v>29.7</v>
      </c>
      <c r="J70" s="27">
        <f t="shared" si="9"/>
        <v>1229</v>
      </c>
      <c r="K70" s="28">
        <v>56.7</v>
      </c>
      <c r="L70" s="28">
        <f t="shared" si="10"/>
        <v>24.500000000000004</v>
      </c>
    </row>
    <row r="71" spans="1:26" x14ac:dyDescent="0.25">
      <c r="A71" s="106">
        <f t="shared" si="7"/>
        <v>26</v>
      </c>
      <c r="B71" s="28">
        <f>FLOW!D73</f>
        <v>56.6</v>
      </c>
      <c r="C71" s="27">
        <f>FLOW!E73</f>
        <v>1225</v>
      </c>
      <c r="D71" s="28">
        <f>FLOW!G73</f>
        <v>36</v>
      </c>
      <c r="E71" s="27">
        <f>FLOW!H73</f>
        <v>501</v>
      </c>
      <c r="F71" s="27">
        <f>ORC!E71</f>
        <v>118</v>
      </c>
      <c r="G71" s="28">
        <f>ORC!I71</f>
        <v>18.399999999999999</v>
      </c>
      <c r="H71" s="27">
        <f t="shared" si="8"/>
        <v>383</v>
      </c>
      <c r="I71" s="108">
        <v>29.9</v>
      </c>
      <c r="J71" s="27">
        <f t="shared" si="9"/>
        <v>1284</v>
      </c>
      <c r="K71" s="28">
        <v>57.75</v>
      </c>
      <c r="L71" s="28">
        <f t="shared" si="10"/>
        <v>25.65</v>
      </c>
    </row>
    <row r="72" spans="1:26" x14ac:dyDescent="0.25">
      <c r="A72" s="106">
        <f t="shared" si="7"/>
        <v>27</v>
      </c>
      <c r="B72" s="28">
        <f>FLOW!D74</f>
        <v>57.3</v>
      </c>
      <c r="C72" s="27">
        <f>FLOW!E74</f>
        <v>1261</v>
      </c>
      <c r="D72" s="28">
        <f>FLOW!G74</f>
        <v>36.700000000000003</v>
      </c>
      <c r="E72" s="27">
        <f>FLOW!H74</f>
        <v>516</v>
      </c>
      <c r="F72" s="27">
        <f>ORC!E72</f>
        <v>116</v>
      </c>
      <c r="G72" s="28">
        <f>ORC!I72</f>
        <v>17.900000000000006</v>
      </c>
      <c r="H72" s="27">
        <f t="shared" si="8"/>
        <v>400</v>
      </c>
      <c r="I72" s="108">
        <v>30.8</v>
      </c>
      <c r="J72" s="27">
        <f t="shared" si="9"/>
        <v>1319</v>
      </c>
      <c r="K72" s="28">
        <v>58.4</v>
      </c>
      <c r="L72" s="28">
        <f t="shared" si="10"/>
        <v>24.900000000000009</v>
      </c>
    </row>
    <row r="73" spans="1:26" ht="18.75" thickBot="1" x14ac:dyDescent="0.3">
      <c r="A73" s="106">
        <f t="shared" si="7"/>
        <v>28</v>
      </c>
      <c r="B73" s="28">
        <f>FLOW!D75</f>
        <v>57.6</v>
      </c>
      <c r="C73" s="27">
        <f>FLOW!E75</f>
        <v>1276</v>
      </c>
      <c r="D73" s="28">
        <f>FLOW!G75</f>
        <v>37.5</v>
      </c>
      <c r="E73" s="27">
        <f>FLOW!H75</f>
        <v>532</v>
      </c>
      <c r="F73" s="27">
        <f>ORC!E73</f>
        <v>121</v>
      </c>
      <c r="G73" s="28">
        <f>ORC!I73</f>
        <v>17</v>
      </c>
      <c r="H73" s="27">
        <f t="shared" si="8"/>
        <v>411</v>
      </c>
      <c r="I73" s="108">
        <v>31.4</v>
      </c>
      <c r="J73" s="27">
        <f t="shared" si="9"/>
        <v>1336.5</v>
      </c>
      <c r="K73" s="28">
        <v>58.8</v>
      </c>
      <c r="L73" s="28">
        <f t="shared" si="10"/>
        <v>24.299999999999997</v>
      </c>
    </row>
    <row r="74" spans="1:26" ht="18.75" thickTop="1" x14ac:dyDescent="0.25">
      <c r="A74" s="109" t="s">
        <v>36</v>
      </c>
      <c r="B74" s="110">
        <f t="shared" ref="B74:L74" si="11">MAX(B46:B73)</f>
        <v>57.6</v>
      </c>
      <c r="C74" s="110">
        <f t="shared" si="11"/>
        <v>1276</v>
      </c>
      <c r="D74" s="110">
        <f t="shared" si="11"/>
        <v>37.5</v>
      </c>
      <c r="E74" s="110">
        <f t="shared" si="11"/>
        <v>532</v>
      </c>
      <c r="F74" s="110">
        <f t="shared" si="11"/>
        <v>152</v>
      </c>
      <c r="G74" s="110">
        <f t="shared" si="11"/>
        <v>20.300000000000004</v>
      </c>
      <c r="H74" s="110">
        <f t="shared" si="11"/>
        <v>411</v>
      </c>
      <c r="I74" s="110">
        <f t="shared" si="11"/>
        <v>31.4</v>
      </c>
      <c r="J74" s="110">
        <f t="shared" si="11"/>
        <v>1336.5</v>
      </c>
      <c r="K74" s="110">
        <f t="shared" si="11"/>
        <v>58.8</v>
      </c>
      <c r="L74" s="110">
        <f t="shared" si="11"/>
        <v>29.800000000000004</v>
      </c>
    </row>
    <row r="75" spans="1:26" x14ac:dyDescent="0.25">
      <c r="A75" s="106" t="s">
        <v>37</v>
      </c>
      <c r="B75" s="28">
        <f t="shared" ref="B75:L75" si="12">MIN(B46:B73)</f>
        <v>52.2</v>
      </c>
      <c r="C75" s="28">
        <f t="shared" si="12"/>
        <v>998</v>
      </c>
      <c r="D75" s="28">
        <f t="shared" si="12"/>
        <v>32.200000000000003</v>
      </c>
      <c r="E75" s="28">
        <f t="shared" si="12"/>
        <v>426</v>
      </c>
      <c r="F75" s="28">
        <f t="shared" si="12"/>
        <v>108</v>
      </c>
      <c r="G75" s="28">
        <f t="shared" si="12"/>
        <v>17</v>
      </c>
      <c r="H75" s="28">
        <f t="shared" si="12"/>
        <v>279</v>
      </c>
      <c r="I75" s="28">
        <f t="shared" si="12"/>
        <v>23</v>
      </c>
      <c r="J75" s="28">
        <f t="shared" si="12"/>
        <v>1052</v>
      </c>
      <c r="K75" s="28">
        <f t="shared" si="12"/>
        <v>54.1</v>
      </c>
      <c r="L75" s="28">
        <f t="shared" si="12"/>
        <v>24.299999999999997</v>
      </c>
      <c r="O75" s="102"/>
      <c r="P75" s="114"/>
      <c r="Q75" s="115"/>
      <c r="R75" s="115"/>
      <c r="S75" s="114"/>
      <c r="T75" s="114"/>
      <c r="U75" s="114"/>
      <c r="V75" s="102"/>
      <c r="W75" s="116"/>
      <c r="X75" s="117"/>
      <c r="Y75" s="116"/>
      <c r="Z75" s="116"/>
    </row>
    <row r="76" spans="1:26" x14ac:dyDescent="0.25">
      <c r="A76" s="106" t="s">
        <v>35</v>
      </c>
      <c r="B76" s="28">
        <f t="shared" ref="B76:L76" si="13">AVERAGE(B46:B73)</f>
        <v>53.871428571428567</v>
      </c>
      <c r="C76" s="28">
        <f t="shared" si="13"/>
        <v>1064.5357142857142</v>
      </c>
      <c r="D76" s="28">
        <f t="shared" si="13"/>
        <v>33.48571428571428</v>
      </c>
      <c r="E76" s="28">
        <f t="shared" si="13"/>
        <v>451.5</v>
      </c>
      <c r="F76" s="28">
        <f t="shared" si="13"/>
        <v>135.92857142857142</v>
      </c>
      <c r="G76" s="28">
        <f t="shared" si="13"/>
        <v>18.789285714285715</v>
      </c>
      <c r="H76" s="28">
        <f t="shared" si="13"/>
        <v>315.57142857142856</v>
      </c>
      <c r="I76" s="28">
        <f t="shared" si="13"/>
        <v>25.655357142857138</v>
      </c>
      <c r="J76" s="28">
        <f t="shared" si="13"/>
        <v>1132.5</v>
      </c>
      <c r="K76" s="28">
        <f t="shared" si="13"/>
        <v>55.414285714285725</v>
      </c>
      <c r="L76" s="28">
        <f t="shared" si="13"/>
        <v>28.162499999999998</v>
      </c>
      <c r="O76" s="102"/>
      <c r="P76" s="114"/>
      <c r="Q76" s="115"/>
      <c r="R76" s="115"/>
      <c r="S76" s="114"/>
      <c r="T76" s="114"/>
      <c r="U76" s="114"/>
      <c r="V76" s="102"/>
      <c r="W76" s="116"/>
      <c r="X76" s="117"/>
      <c r="Y76" s="116"/>
      <c r="Z76" s="116"/>
    </row>
    <row r="77" spans="1:26" x14ac:dyDescent="0.25">
      <c r="A77" s="112" t="s">
        <v>38</v>
      </c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O77" s="102"/>
      <c r="P77" s="114"/>
      <c r="Q77" s="115"/>
      <c r="R77" s="115"/>
      <c r="S77" s="114"/>
      <c r="T77" s="114"/>
      <c r="U77" s="114"/>
      <c r="V77" s="102"/>
      <c r="W77" s="116"/>
      <c r="X77" s="117"/>
      <c r="Y77" s="116"/>
      <c r="Z77" s="116"/>
    </row>
    <row r="78" spans="1:26" x14ac:dyDescent="0.25">
      <c r="A78" s="113" t="s">
        <v>39</v>
      </c>
    </row>
    <row r="80" spans="1:26" x14ac:dyDescent="0.25">
      <c r="A80" s="101" t="s">
        <v>0</v>
      </c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1:12" x14ac:dyDescent="0.25">
      <c r="A81" s="102"/>
    </row>
    <row r="82" spans="1:12" x14ac:dyDescent="0.25">
      <c r="A82" s="103" t="s">
        <v>24</v>
      </c>
      <c r="B82" s="104" t="s">
        <v>4</v>
      </c>
      <c r="C82" s="105"/>
      <c r="D82" s="437" t="s">
        <v>5</v>
      </c>
      <c r="E82" s="438"/>
      <c r="F82" s="106" t="s">
        <v>72</v>
      </c>
      <c r="G82" s="106" t="s">
        <v>73</v>
      </c>
      <c r="H82" s="437" t="s">
        <v>74</v>
      </c>
      <c r="I82" s="438"/>
      <c r="J82" s="437" t="s">
        <v>75</v>
      </c>
      <c r="K82" s="438"/>
      <c r="L82" s="364" t="s">
        <v>73</v>
      </c>
    </row>
    <row r="83" spans="1:12" x14ac:dyDescent="0.25">
      <c r="A83" s="107">
        <f>A4</f>
        <v>2019</v>
      </c>
      <c r="B83" s="106" t="s">
        <v>14</v>
      </c>
      <c r="C83" s="106" t="s">
        <v>13</v>
      </c>
      <c r="D83" s="106" t="s">
        <v>14</v>
      </c>
      <c r="E83" s="106" t="s">
        <v>13</v>
      </c>
      <c r="F83" s="106" t="s">
        <v>13</v>
      </c>
      <c r="G83" s="106" t="s">
        <v>50</v>
      </c>
      <c r="H83" s="106" t="s">
        <v>13</v>
      </c>
      <c r="I83" s="106" t="s">
        <v>14</v>
      </c>
      <c r="J83" s="106" t="s">
        <v>13</v>
      </c>
      <c r="K83" s="106" t="s">
        <v>14</v>
      </c>
      <c r="L83" s="106" t="s">
        <v>76</v>
      </c>
    </row>
    <row r="84" spans="1:12" x14ac:dyDescent="0.25">
      <c r="A84" s="106">
        <v>1</v>
      </c>
      <c r="B84" s="28">
        <f>FLOW!D87</f>
        <v>58.3</v>
      </c>
      <c r="C84" s="27">
        <f>FLOW!E87</f>
        <v>1312</v>
      </c>
      <c r="D84" s="28">
        <f>FLOW!G87</f>
        <v>38.299999999999997</v>
      </c>
      <c r="E84" s="27">
        <f>FLOW!H87</f>
        <v>549</v>
      </c>
      <c r="F84" s="27">
        <f>ORC!E84</f>
        <v>138</v>
      </c>
      <c r="G84" s="28">
        <f>ORC!I84</f>
        <v>17.100000000000001</v>
      </c>
      <c r="H84" s="27">
        <f>E84-F84</f>
        <v>411</v>
      </c>
      <c r="I84" s="108">
        <v>31.4</v>
      </c>
      <c r="J84" s="27">
        <f>C84+0.5*F84</f>
        <v>1381</v>
      </c>
      <c r="K84" s="108">
        <v>59.6</v>
      </c>
      <c r="L84" s="28">
        <f>G84+(K84-B84)+(D84-I84)</f>
        <v>25.300000000000004</v>
      </c>
    </row>
    <row r="85" spans="1:12" x14ac:dyDescent="0.25">
      <c r="A85" s="106">
        <f t="shared" ref="A85:A114" si="14">SUM(A84+1)</f>
        <v>2</v>
      </c>
      <c r="B85" s="28">
        <f>FLOW!D88</f>
        <v>59</v>
      </c>
      <c r="C85" s="27">
        <f>FLOW!E88</f>
        <v>1324</v>
      </c>
      <c r="D85" s="28">
        <f>FLOW!G88</f>
        <v>39.799999999999997</v>
      </c>
      <c r="E85" s="27">
        <f>FLOW!H88</f>
        <v>560</v>
      </c>
      <c r="F85" s="27">
        <f>ORC!E85</f>
        <v>146</v>
      </c>
      <c r="G85" s="28">
        <f>ORC!I85</f>
        <v>17.199999999999996</v>
      </c>
      <c r="H85" s="27">
        <f t="shared" ref="H85:H114" si="15">E85-F85</f>
        <v>414</v>
      </c>
      <c r="I85" s="108">
        <v>31.55</v>
      </c>
      <c r="J85" s="27">
        <f t="shared" ref="J85:J114" si="16">C85+0.5*F85</f>
        <v>1397</v>
      </c>
      <c r="K85" s="108">
        <v>60.25</v>
      </c>
      <c r="L85" s="28">
        <f t="shared" ref="L85:L114" si="17">G85+(K85-B85)+(D85-I85)</f>
        <v>26.699999999999992</v>
      </c>
    </row>
    <row r="86" spans="1:12" x14ac:dyDescent="0.25">
      <c r="A86" s="106">
        <f t="shared" si="14"/>
        <v>3</v>
      </c>
      <c r="B86" s="28">
        <f>FLOW!D89</f>
        <v>59.3</v>
      </c>
      <c r="C86" s="27">
        <f>FLOW!E89</f>
        <v>1340</v>
      </c>
      <c r="D86" s="28">
        <f>FLOW!G89</f>
        <v>39.200000000000003</v>
      </c>
      <c r="E86" s="27">
        <f>FLOW!H89</f>
        <v>568</v>
      </c>
      <c r="F86" s="27">
        <f>ORC!E86</f>
        <v>152</v>
      </c>
      <c r="G86" s="28">
        <f>ORC!I86</f>
        <v>17.099999999999994</v>
      </c>
      <c r="H86" s="27">
        <f t="shared" si="15"/>
        <v>416</v>
      </c>
      <c r="I86" s="108">
        <v>31.65</v>
      </c>
      <c r="J86" s="27">
        <f t="shared" si="16"/>
        <v>1416</v>
      </c>
      <c r="K86" s="108">
        <v>60.55</v>
      </c>
      <c r="L86" s="28">
        <f t="shared" si="17"/>
        <v>25.9</v>
      </c>
    </row>
    <row r="87" spans="1:12" x14ac:dyDescent="0.25">
      <c r="A87" s="106">
        <f t="shared" si="14"/>
        <v>4</v>
      </c>
      <c r="B87" s="28">
        <f>FLOW!D90</f>
        <v>59.8</v>
      </c>
      <c r="C87" s="27">
        <f>FLOW!E90</f>
        <v>1370</v>
      </c>
      <c r="D87" s="28">
        <f>FLOW!G90</f>
        <v>39.5</v>
      </c>
      <c r="E87" s="27">
        <f>FLOW!H90</f>
        <v>574</v>
      </c>
      <c r="F87" s="27">
        <f>ORC!E87</f>
        <v>152</v>
      </c>
      <c r="G87" s="28">
        <f>ORC!I87</f>
        <v>16.899999999999999</v>
      </c>
      <c r="H87" s="27">
        <f t="shared" si="15"/>
        <v>422</v>
      </c>
      <c r="I87" s="108">
        <v>31.95</v>
      </c>
      <c r="J87" s="27">
        <f t="shared" si="16"/>
        <v>1446</v>
      </c>
      <c r="K87" s="108">
        <v>61.05</v>
      </c>
      <c r="L87" s="28">
        <f t="shared" si="17"/>
        <v>25.7</v>
      </c>
    </row>
    <row r="88" spans="1:12" x14ac:dyDescent="0.25">
      <c r="A88" s="106">
        <f t="shared" si="14"/>
        <v>5</v>
      </c>
      <c r="B88" s="28">
        <f>FLOW!D91</f>
        <v>60.1</v>
      </c>
      <c r="C88" s="27">
        <f>FLOW!E91</f>
        <v>1390</v>
      </c>
      <c r="D88" s="28">
        <f>FLOW!G91</f>
        <v>39.799999999999997</v>
      </c>
      <c r="E88" s="27">
        <f>FLOW!H91</f>
        <v>581</v>
      </c>
      <c r="F88" s="27">
        <f>ORC!E88</f>
        <v>152</v>
      </c>
      <c r="G88" s="28">
        <f>ORC!I88</f>
        <v>17.300000000000004</v>
      </c>
      <c r="H88" s="27">
        <f t="shared" si="15"/>
        <v>429</v>
      </c>
      <c r="I88" s="108">
        <v>32.35</v>
      </c>
      <c r="J88" s="27">
        <f t="shared" si="16"/>
        <v>1466</v>
      </c>
      <c r="K88" s="108">
        <v>61.4</v>
      </c>
      <c r="L88" s="28">
        <f t="shared" si="17"/>
        <v>26.049999999999997</v>
      </c>
    </row>
    <row r="89" spans="1:12" x14ac:dyDescent="0.25">
      <c r="A89" s="106">
        <f t="shared" si="14"/>
        <v>6</v>
      </c>
      <c r="B89" s="28">
        <f>FLOW!D92</f>
        <v>60.5</v>
      </c>
      <c r="C89" s="27">
        <f>FLOW!E92</f>
        <v>1390</v>
      </c>
      <c r="D89" s="28">
        <f>FLOW!G92</f>
        <v>40</v>
      </c>
      <c r="E89" s="27">
        <f>FLOW!H92</f>
        <v>585</v>
      </c>
      <c r="F89" s="27">
        <f>ORC!E89</f>
        <v>152</v>
      </c>
      <c r="G89" s="28">
        <f>ORC!I89</f>
        <v>17.399999999999999</v>
      </c>
      <c r="H89" s="27">
        <f t="shared" si="15"/>
        <v>433</v>
      </c>
      <c r="I89" s="108">
        <v>32.549999999999997</v>
      </c>
      <c r="J89" s="27">
        <f t="shared" si="16"/>
        <v>1466</v>
      </c>
      <c r="K89" s="108">
        <v>61.65</v>
      </c>
      <c r="L89" s="28">
        <f t="shared" si="17"/>
        <v>26</v>
      </c>
    </row>
    <row r="90" spans="1:12" x14ac:dyDescent="0.25">
      <c r="A90" s="106">
        <f t="shared" si="14"/>
        <v>7</v>
      </c>
      <c r="B90" s="28">
        <f>FLOW!D93</f>
        <v>60.8</v>
      </c>
      <c r="C90" s="27">
        <f>FLOW!E93</f>
        <v>1405</v>
      </c>
      <c r="D90" s="28">
        <f>FLOW!G93</f>
        <v>40.4</v>
      </c>
      <c r="E90" s="27">
        <f>FLOW!H93</f>
        <v>594</v>
      </c>
      <c r="F90" s="27">
        <f>ORC!E90</f>
        <v>152</v>
      </c>
      <c r="G90" s="28">
        <f>ORC!I90</f>
        <v>17.399999999999999</v>
      </c>
      <c r="H90" s="27">
        <f t="shared" si="15"/>
        <v>442</v>
      </c>
      <c r="I90" s="108">
        <v>33</v>
      </c>
      <c r="J90" s="27">
        <f t="shared" si="16"/>
        <v>1481</v>
      </c>
      <c r="K90" s="108">
        <v>61.8</v>
      </c>
      <c r="L90" s="28">
        <f t="shared" si="17"/>
        <v>25.799999999999997</v>
      </c>
    </row>
    <row r="91" spans="1:12" x14ac:dyDescent="0.25">
      <c r="A91" s="106">
        <f t="shared" si="14"/>
        <v>8</v>
      </c>
      <c r="B91" s="28">
        <f>FLOW!D94</f>
        <v>61.1</v>
      </c>
      <c r="C91" s="27">
        <f>FLOW!E94</f>
        <v>1425</v>
      </c>
      <c r="D91" s="28">
        <f>FLOW!G94</f>
        <v>40.799999999999997</v>
      </c>
      <c r="E91" s="27">
        <f>FLOW!H94</f>
        <v>602</v>
      </c>
      <c r="F91" s="27">
        <f>ORC!E91</f>
        <v>152</v>
      </c>
      <c r="G91" s="28">
        <f>ORC!I91</f>
        <v>17.100000000000001</v>
      </c>
      <c r="H91" s="27">
        <f t="shared" si="15"/>
        <v>450</v>
      </c>
      <c r="I91" s="108">
        <v>33.4</v>
      </c>
      <c r="J91" s="27">
        <f t="shared" si="16"/>
        <v>1501</v>
      </c>
      <c r="K91" s="108">
        <v>62.1</v>
      </c>
      <c r="L91" s="28">
        <f t="shared" si="17"/>
        <v>25.5</v>
      </c>
    </row>
    <row r="92" spans="1:12" x14ac:dyDescent="0.25">
      <c r="A92" s="106">
        <f t="shared" si="14"/>
        <v>9</v>
      </c>
      <c r="B92" s="28">
        <f>FLOW!D95</f>
        <v>61.2</v>
      </c>
      <c r="C92" s="27">
        <f>FLOW!E95</f>
        <v>1430</v>
      </c>
      <c r="D92" s="28">
        <f>FLOW!G95</f>
        <v>41.1</v>
      </c>
      <c r="E92" s="27">
        <f>FLOW!H95</f>
        <v>609</v>
      </c>
      <c r="F92" s="27">
        <f>ORC!E92</f>
        <v>154</v>
      </c>
      <c r="G92" s="28">
        <f>ORC!I92</f>
        <v>17</v>
      </c>
      <c r="H92" s="27">
        <f t="shared" si="15"/>
        <v>455</v>
      </c>
      <c r="I92" s="108">
        <v>33.700000000000003</v>
      </c>
      <c r="J92" s="27">
        <f t="shared" si="16"/>
        <v>1507</v>
      </c>
      <c r="K92" s="108">
        <v>62.2</v>
      </c>
      <c r="L92" s="28">
        <f t="shared" si="17"/>
        <v>25.4</v>
      </c>
    </row>
    <row r="93" spans="1:12" x14ac:dyDescent="0.25">
      <c r="A93" s="106">
        <f t="shared" si="14"/>
        <v>10</v>
      </c>
      <c r="B93" s="28">
        <f>FLOW!D96</f>
        <v>61.4</v>
      </c>
      <c r="C93" s="27">
        <f>FLOW!E96</f>
        <v>1445</v>
      </c>
      <c r="D93" s="28">
        <f>FLOW!G96</f>
        <v>41.3</v>
      </c>
      <c r="E93" s="27">
        <f>FLOW!H96</f>
        <v>613</v>
      </c>
      <c r="F93" s="27">
        <f>ORC!E93</f>
        <v>154</v>
      </c>
      <c r="G93" s="28">
        <f>ORC!I93</f>
        <v>17</v>
      </c>
      <c r="H93" s="27">
        <f t="shared" si="15"/>
        <v>459</v>
      </c>
      <c r="I93" s="108">
        <v>33.9</v>
      </c>
      <c r="J93" s="27">
        <f t="shared" si="16"/>
        <v>1522</v>
      </c>
      <c r="K93" s="108">
        <v>62.35</v>
      </c>
      <c r="L93" s="28">
        <f t="shared" si="17"/>
        <v>25.35</v>
      </c>
    </row>
    <row r="94" spans="1:12" x14ac:dyDescent="0.25">
      <c r="A94" s="106">
        <f t="shared" si="14"/>
        <v>11</v>
      </c>
      <c r="B94" s="28">
        <f>FLOW!D97</f>
        <v>61.4</v>
      </c>
      <c r="C94" s="27">
        <f>FLOW!E97</f>
        <v>1445</v>
      </c>
      <c r="D94" s="28">
        <f>FLOW!G97</f>
        <v>41.7</v>
      </c>
      <c r="E94" s="27">
        <f>FLOW!H97</f>
        <v>622</v>
      </c>
      <c r="F94" s="27">
        <f>ORC!E94</f>
        <v>157</v>
      </c>
      <c r="G94" s="28">
        <f>ORC!I94</f>
        <v>16.5</v>
      </c>
      <c r="H94" s="27">
        <f t="shared" si="15"/>
        <v>465</v>
      </c>
      <c r="I94" s="108">
        <v>34.200000000000003</v>
      </c>
      <c r="J94" s="27">
        <f>C94+0.5*F94</f>
        <v>1523.5</v>
      </c>
      <c r="K94" s="108">
        <v>62.35</v>
      </c>
      <c r="L94" s="28">
        <f t="shared" si="17"/>
        <v>24.950000000000003</v>
      </c>
    </row>
    <row r="95" spans="1:12" x14ac:dyDescent="0.25">
      <c r="A95" s="106">
        <f t="shared" si="14"/>
        <v>12</v>
      </c>
      <c r="B95" s="28">
        <f>FLOW!D98</f>
        <v>61.4</v>
      </c>
      <c r="C95" s="27">
        <f>FLOW!E98</f>
        <v>1445</v>
      </c>
      <c r="D95" s="28">
        <f>FLOW!G98</f>
        <v>42</v>
      </c>
      <c r="E95" s="27">
        <f>FLOW!H98</f>
        <v>629</v>
      </c>
      <c r="F95" s="27">
        <f>ORC!E95</f>
        <v>137</v>
      </c>
      <c r="G95" s="28">
        <f>ORC!I95</f>
        <v>16.100000000000001</v>
      </c>
      <c r="H95" s="27">
        <f t="shared" si="15"/>
        <v>492</v>
      </c>
      <c r="I95" s="108">
        <v>35.549999999999997</v>
      </c>
      <c r="J95" s="27">
        <f t="shared" si="16"/>
        <v>1513.5</v>
      </c>
      <c r="K95" s="108">
        <v>62.2</v>
      </c>
      <c r="L95" s="28">
        <f t="shared" si="17"/>
        <v>23.350000000000009</v>
      </c>
    </row>
    <row r="96" spans="1:12" x14ac:dyDescent="0.25">
      <c r="A96" s="106">
        <f t="shared" si="14"/>
        <v>13</v>
      </c>
      <c r="B96" s="28">
        <f>FLOW!D99</f>
        <v>61.4</v>
      </c>
      <c r="C96" s="27">
        <f>FLOW!E99</f>
        <v>1445</v>
      </c>
      <c r="D96" s="28">
        <f>FLOW!G99</f>
        <v>42</v>
      </c>
      <c r="E96" s="27">
        <f>FLOW!H99</f>
        <v>629</v>
      </c>
      <c r="F96" s="27">
        <f>ORC!E96</f>
        <v>138</v>
      </c>
      <c r="G96" s="28">
        <f>ORC!I96</f>
        <v>16.299999999999997</v>
      </c>
      <c r="H96" s="27">
        <f t="shared" si="15"/>
        <v>491</v>
      </c>
      <c r="I96" s="108">
        <v>35.5</v>
      </c>
      <c r="J96" s="27">
        <f t="shared" si="16"/>
        <v>1514</v>
      </c>
      <c r="K96" s="108">
        <v>62.2</v>
      </c>
      <c r="L96" s="28">
        <f t="shared" si="17"/>
        <v>23.6</v>
      </c>
    </row>
    <row r="97" spans="1:12" x14ac:dyDescent="0.25">
      <c r="A97" s="106">
        <f t="shared" si="14"/>
        <v>14</v>
      </c>
      <c r="B97" s="28">
        <f>FLOW!D100</f>
        <v>61.4</v>
      </c>
      <c r="C97" s="27">
        <f>FLOW!E100</f>
        <v>1445</v>
      </c>
      <c r="D97" s="28">
        <f>FLOW!G100</f>
        <v>41.8</v>
      </c>
      <c r="E97" s="27">
        <f>FLOW!H100</f>
        <v>624</v>
      </c>
      <c r="F97" s="27">
        <f>ORC!E97</f>
        <v>139</v>
      </c>
      <c r="G97" s="28">
        <f>ORC!I97</f>
        <v>16.600000000000001</v>
      </c>
      <c r="H97" s="27">
        <f t="shared" si="15"/>
        <v>485</v>
      </c>
      <c r="I97" s="108">
        <v>35.200000000000003</v>
      </c>
      <c r="J97" s="27">
        <f t="shared" si="16"/>
        <v>1514.5</v>
      </c>
      <c r="K97" s="108">
        <v>62.2</v>
      </c>
      <c r="L97" s="28">
        <f t="shared" si="17"/>
        <v>24</v>
      </c>
    </row>
    <row r="98" spans="1:12" x14ac:dyDescent="0.25">
      <c r="A98" s="106">
        <f t="shared" si="14"/>
        <v>15</v>
      </c>
      <c r="B98" s="28">
        <f>FLOW!D101</f>
        <v>61.3</v>
      </c>
      <c r="C98" s="27">
        <f>FLOW!E101</f>
        <v>1410</v>
      </c>
      <c r="D98" s="28">
        <f>FLOW!G101</f>
        <v>41.9</v>
      </c>
      <c r="E98" s="27">
        <f>FLOW!H101</f>
        <v>626</v>
      </c>
      <c r="F98" s="27">
        <f>ORC!E98</f>
        <v>140</v>
      </c>
      <c r="G98" s="28">
        <f>ORC!I98</f>
        <v>16.299999999999997</v>
      </c>
      <c r="H98" s="27">
        <f t="shared" si="15"/>
        <v>486</v>
      </c>
      <c r="I98" s="108">
        <v>35.25</v>
      </c>
      <c r="J98" s="27">
        <f t="shared" si="16"/>
        <v>1480</v>
      </c>
      <c r="K98" s="108">
        <v>61.8</v>
      </c>
      <c r="L98" s="164">
        <f t="shared" si="17"/>
        <v>23.449999999999996</v>
      </c>
    </row>
    <row r="99" spans="1:12" x14ac:dyDescent="0.25">
      <c r="A99" s="106">
        <f t="shared" si="14"/>
        <v>16</v>
      </c>
      <c r="B99" s="28">
        <f>FLOW!D102</f>
        <v>61.5</v>
      </c>
      <c r="C99" s="27">
        <f>FLOW!E102</f>
        <v>1385</v>
      </c>
      <c r="D99" s="28">
        <f>FLOW!G102</f>
        <v>41.7</v>
      </c>
      <c r="E99" s="27">
        <f>FLOW!H102</f>
        <v>623</v>
      </c>
      <c r="F99" s="27">
        <f>ORC!E99</f>
        <v>140</v>
      </c>
      <c r="G99" s="28">
        <f>ORC!I99</f>
        <v>16.600000000000001</v>
      </c>
      <c r="H99" s="27">
        <f t="shared" si="15"/>
        <v>483</v>
      </c>
      <c r="I99" s="108">
        <v>35.1</v>
      </c>
      <c r="J99" s="27">
        <f t="shared" si="16"/>
        <v>1455</v>
      </c>
      <c r="K99" s="108">
        <v>62.35</v>
      </c>
      <c r="L99" s="28">
        <f t="shared" si="17"/>
        <v>24.050000000000004</v>
      </c>
    </row>
    <row r="100" spans="1:12" x14ac:dyDescent="0.25">
      <c r="A100" s="106">
        <f t="shared" si="14"/>
        <v>17</v>
      </c>
      <c r="B100" s="28">
        <f>FLOW!D103</f>
        <v>61.5</v>
      </c>
      <c r="C100" s="27">
        <f>FLOW!E103</f>
        <v>1385</v>
      </c>
      <c r="D100" s="28">
        <f>FLOW!G103</f>
        <v>41.4</v>
      </c>
      <c r="E100" s="27">
        <f>FLOW!H103</f>
        <v>615</v>
      </c>
      <c r="F100" s="27">
        <f>ORC!E100</f>
        <v>137</v>
      </c>
      <c r="G100" s="28">
        <f>ORC!I100</f>
        <v>17</v>
      </c>
      <c r="H100" s="27">
        <f t="shared" si="15"/>
        <v>478</v>
      </c>
      <c r="I100" s="108">
        <v>34.85</v>
      </c>
      <c r="J100" s="27">
        <f t="shared" si="16"/>
        <v>1453.5</v>
      </c>
      <c r="K100" s="108">
        <v>62.4</v>
      </c>
      <c r="L100" s="28">
        <f t="shared" si="17"/>
        <v>24.449999999999996</v>
      </c>
    </row>
    <row r="101" spans="1:12" x14ac:dyDescent="0.25">
      <c r="A101" s="106">
        <f t="shared" si="14"/>
        <v>18</v>
      </c>
      <c r="B101" s="28">
        <f>FLOW!D104</f>
        <v>61.7</v>
      </c>
      <c r="C101" s="27">
        <f>FLOW!E104</f>
        <v>1400</v>
      </c>
      <c r="D101" s="28">
        <f>FLOW!G104</f>
        <v>41</v>
      </c>
      <c r="E101" s="27">
        <f>FLOW!H104</f>
        <v>607</v>
      </c>
      <c r="F101" s="27">
        <f>ORC!E101</f>
        <v>132</v>
      </c>
      <c r="G101" s="28">
        <f>ORC!I101</f>
        <v>17.599999999999994</v>
      </c>
      <c r="H101" s="27">
        <f t="shared" si="15"/>
        <v>475</v>
      </c>
      <c r="I101" s="108">
        <v>34.700000000000003</v>
      </c>
      <c r="J101" s="27">
        <f t="shared" si="16"/>
        <v>1466</v>
      </c>
      <c r="K101" s="108">
        <v>62.5</v>
      </c>
      <c r="L101" s="28">
        <f t="shared" si="17"/>
        <v>24.699999999999989</v>
      </c>
    </row>
    <row r="102" spans="1:12" x14ac:dyDescent="0.25">
      <c r="A102" s="106">
        <f t="shared" si="14"/>
        <v>19</v>
      </c>
      <c r="B102" s="28">
        <f>FLOW!D105</f>
        <v>61.8</v>
      </c>
      <c r="C102" s="27">
        <f>FLOW!E105</f>
        <v>1410</v>
      </c>
      <c r="D102" s="28">
        <f>FLOW!G105</f>
        <v>40.799999999999997</v>
      </c>
      <c r="E102" s="27">
        <f>FLOW!H105</f>
        <v>602</v>
      </c>
      <c r="F102" s="27">
        <f>ORC!E102</f>
        <v>131</v>
      </c>
      <c r="G102" s="28">
        <f>ORC!I102</f>
        <v>18.200000000000003</v>
      </c>
      <c r="H102" s="27">
        <f t="shared" si="15"/>
        <v>471</v>
      </c>
      <c r="I102" s="108">
        <v>34.5</v>
      </c>
      <c r="J102" s="27">
        <f t="shared" si="16"/>
        <v>1475.5</v>
      </c>
      <c r="K102" s="108">
        <v>62.6</v>
      </c>
      <c r="L102" s="28">
        <f t="shared" si="17"/>
        <v>25.300000000000004</v>
      </c>
    </row>
    <row r="103" spans="1:12" x14ac:dyDescent="0.25">
      <c r="A103" s="106">
        <f t="shared" si="14"/>
        <v>20</v>
      </c>
      <c r="B103" s="28">
        <f>FLOW!D106</f>
        <v>61.7</v>
      </c>
      <c r="C103" s="27">
        <f>FLOW!E106</f>
        <v>1400</v>
      </c>
      <c r="D103" s="28">
        <f>FLOW!G106</f>
        <v>40.9</v>
      </c>
      <c r="E103" s="27">
        <f>FLOW!H106</f>
        <v>605</v>
      </c>
      <c r="F103" s="27">
        <f>ORC!E103</f>
        <v>132</v>
      </c>
      <c r="G103" s="28">
        <f>ORC!I103</f>
        <v>17.700000000000003</v>
      </c>
      <c r="H103" s="27">
        <f t="shared" si="15"/>
        <v>473</v>
      </c>
      <c r="I103" s="108">
        <v>34.6</v>
      </c>
      <c r="J103" s="27">
        <f t="shared" si="16"/>
        <v>1466</v>
      </c>
      <c r="K103" s="108">
        <v>62.5</v>
      </c>
      <c r="L103" s="164">
        <f t="shared" si="17"/>
        <v>24.799999999999997</v>
      </c>
    </row>
    <row r="104" spans="1:12" x14ac:dyDescent="0.25">
      <c r="A104" s="106">
        <f t="shared" si="14"/>
        <v>21</v>
      </c>
      <c r="B104" s="28">
        <f>FLOW!D107</f>
        <v>61.6</v>
      </c>
      <c r="C104" s="27">
        <f>FLOW!E107</f>
        <v>1393</v>
      </c>
      <c r="D104" s="28">
        <f>FLOW!G107</f>
        <v>40.9</v>
      </c>
      <c r="E104" s="27">
        <f>FLOW!H107</f>
        <v>605</v>
      </c>
      <c r="F104" s="27">
        <f>ORC!E104</f>
        <v>132</v>
      </c>
      <c r="G104" s="28">
        <f>ORC!I104</f>
        <v>17.699999999999996</v>
      </c>
      <c r="H104" s="27">
        <f t="shared" si="15"/>
        <v>473</v>
      </c>
      <c r="I104" s="108">
        <v>34.6</v>
      </c>
      <c r="J104" s="27">
        <f t="shared" si="16"/>
        <v>1459</v>
      </c>
      <c r="K104" s="108">
        <v>62.4</v>
      </c>
      <c r="L104" s="28">
        <f t="shared" si="17"/>
        <v>24.79999999999999</v>
      </c>
    </row>
    <row r="105" spans="1:12" x14ac:dyDescent="0.25">
      <c r="A105" s="106">
        <f t="shared" si="14"/>
        <v>22</v>
      </c>
      <c r="B105" s="28">
        <f>FLOW!D108</f>
        <v>61.5</v>
      </c>
      <c r="C105" s="27">
        <f>FLOW!E108</f>
        <v>1385</v>
      </c>
      <c r="D105" s="28">
        <f>FLOW!G108</f>
        <v>40.9</v>
      </c>
      <c r="E105" s="27">
        <f>FLOW!H108</f>
        <v>605</v>
      </c>
      <c r="F105" s="27">
        <f>ORC!E105</f>
        <v>134</v>
      </c>
      <c r="G105" s="28">
        <f>ORC!I105</f>
        <v>17.5</v>
      </c>
      <c r="H105" s="27">
        <f t="shared" si="15"/>
        <v>471</v>
      </c>
      <c r="I105" s="108">
        <v>34.5</v>
      </c>
      <c r="J105" s="27">
        <f t="shared" si="16"/>
        <v>1452</v>
      </c>
      <c r="K105" s="108">
        <v>62.3</v>
      </c>
      <c r="L105" s="28">
        <f t="shared" si="17"/>
        <v>24.699999999999996</v>
      </c>
    </row>
    <row r="106" spans="1:12" x14ac:dyDescent="0.25">
      <c r="A106" s="106">
        <f t="shared" si="14"/>
        <v>23</v>
      </c>
      <c r="B106" s="28">
        <f>FLOW!D109</f>
        <v>61.5</v>
      </c>
      <c r="C106" s="27">
        <f>FLOW!E109</f>
        <v>1385</v>
      </c>
      <c r="D106" s="28">
        <f>FLOW!G109</f>
        <v>40.799999999999997</v>
      </c>
      <c r="E106" s="27">
        <f>FLOW!H109</f>
        <v>602</v>
      </c>
      <c r="F106" s="27">
        <f>ORC!E106</f>
        <v>134</v>
      </c>
      <c r="G106" s="28">
        <f>ORC!I106</f>
        <v>17.600000000000001</v>
      </c>
      <c r="H106" s="27">
        <f t="shared" si="15"/>
        <v>468</v>
      </c>
      <c r="I106" s="108">
        <v>34.35</v>
      </c>
      <c r="J106" s="27">
        <f t="shared" si="16"/>
        <v>1452</v>
      </c>
      <c r="K106" s="108">
        <v>62.3</v>
      </c>
      <c r="L106" s="28">
        <f t="shared" si="17"/>
        <v>24.849999999999994</v>
      </c>
    </row>
    <row r="107" spans="1:12" x14ac:dyDescent="0.25">
      <c r="A107" s="106">
        <f t="shared" si="14"/>
        <v>24</v>
      </c>
      <c r="B107" s="28">
        <f>FLOW!D110</f>
        <v>61.3</v>
      </c>
      <c r="C107" s="27">
        <f>FLOW!E110</f>
        <v>1370</v>
      </c>
      <c r="D107" s="28">
        <f>FLOW!G110</f>
        <v>40.700000000000003</v>
      </c>
      <c r="E107" s="27">
        <f>FLOW!H110</f>
        <v>600</v>
      </c>
      <c r="F107" s="27">
        <f>ORC!E107</f>
        <v>134</v>
      </c>
      <c r="G107" s="28">
        <f>ORC!I107</f>
        <v>17.599999999999994</v>
      </c>
      <c r="H107" s="27">
        <f t="shared" si="15"/>
        <v>466</v>
      </c>
      <c r="I107" s="108">
        <v>34.25</v>
      </c>
      <c r="J107" s="27">
        <f t="shared" si="16"/>
        <v>1437</v>
      </c>
      <c r="K107" s="108">
        <v>62.15</v>
      </c>
      <c r="L107" s="28">
        <f t="shared" si="17"/>
        <v>24.9</v>
      </c>
    </row>
    <row r="108" spans="1:12" x14ac:dyDescent="0.25">
      <c r="A108" s="106">
        <f t="shared" si="14"/>
        <v>25</v>
      </c>
      <c r="B108" s="28">
        <f>FLOW!D111</f>
        <v>61.2</v>
      </c>
      <c r="C108" s="27">
        <f>FLOW!E111</f>
        <v>1360</v>
      </c>
      <c r="D108" s="28">
        <f>FLOW!G111</f>
        <v>40.5</v>
      </c>
      <c r="E108" s="27">
        <f>FLOW!H111</f>
        <v>596</v>
      </c>
      <c r="F108" s="27">
        <f>ORC!E108</f>
        <v>134</v>
      </c>
      <c r="G108" s="28">
        <f>ORC!I108</f>
        <v>17.600000000000001</v>
      </c>
      <c r="H108" s="27">
        <f t="shared" si="15"/>
        <v>462</v>
      </c>
      <c r="I108" s="108">
        <v>34.049999999999997</v>
      </c>
      <c r="J108" s="27">
        <f t="shared" si="16"/>
        <v>1427</v>
      </c>
      <c r="K108" s="108">
        <v>62.05</v>
      </c>
      <c r="L108" s="28">
        <f t="shared" si="17"/>
        <v>24.9</v>
      </c>
    </row>
    <row r="109" spans="1:12" x14ac:dyDescent="0.25">
      <c r="A109" s="106">
        <f t="shared" si="14"/>
        <v>26</v>
      </c>
      <c r="B109" s="28">
        <f>FLOW!D112</f>
        <v>61</v>
      </c>
      <c r="C109" s="27">
        <f>FLOW!E112</f>
        <v>1347</v>
      </c>
      <c r="D109" s="28">
        <f>FLOW!G112</f>
        <v>40.9</v>
      </c>
      <c r="E109" s="27">
        <f>FLOW!H112</f>
        <v>605</v>
      </c>
      <c r="F109" s="27">
        <f>ORC!E109</f>
        <v>136</v>
      </c>
      <c r="G109" s="28">
        <f>ORC!I109</f>
        <v>17.100000000000001</v>
      </c>
      <c r="H109" s="27">
        <f t="shared" si="15"/>
        <v>469</v>
      </c>
      <c r="I109" s="108">
        <v>34.4</v>
      </c>
      <c r="J109" s="27">
        <f t="shared" si="16"/>
        <v>1415</v>
      </c>
      <c r="K109" s="108">
        <v>61.9</v>
      </c>
      <c r="L109" s="28">
        <f t="shared" si="17"/>
        <v>24.5</v>
      </c>
    </row>
    <row r="110" spans="1:12" x14ac:dyDescent="0.25">
      <c r="A110" s="106">
        <f t="shared" si="14"/>
        <v>27</v>
      </c>
      <c r="B110" s="28">
        <f>FLOW!D113</f>
        <v>61</v>
      </c>
      <c r="C110" s="27">
        <f>FLOW!E113</f>
        <v>1347</v>
      </c>
      <c r="D110" s="28">
        <f>FLOW!G113</f>
        <v>40.6</v>
      </c>
      <c r="E110" s="27">
        <f>FLOW!H113</f>
        <v>598</v>
      </c>
      <c r="F110" s="27">
        <f>ORC!E110</f>
        <v>135</v>
      </c>
      <c r="G110" s="28">
        <f>ORC!I110</f>
        <v>17.399999999999999</v>
      </c>
      <c r="H110" s="27">
        <f t="shared" si="15"/>
        <v>463</v>
      </c>
      <c r="I110" s="108">
        <v>34.1</v>
      </c>
      <c r="J110" s="27">
        <f t="shared" si="16"/>
        <v>1414.5</v>
      </c>
      <c r="K110" s="108">
        <v>61.9</v>
      </c>
      <c r="L110" s="28">
        <f t="shared" si="17"/>
        <v>24.799999999999997</v>
      </c>
    </row>
    <row r="111" spans="1:12" x14ac:dyDescent="0.25">
      <c r="A111" s="106">
        <f t="shared" si="14"/>
        <v>28</v>
      </c>
      <c r="B111" s="28">
        <f>FLOW!D114</f>
        <v>61</v>
      </c>
      <c r="C111" s="27">
        <f>FLOW!E114</f>
        <v>1347</v>
      </c>
      <c r="D111" s="28">
        <f>FLOW!G114</f>
        <v>40.299999999999997</v>
      </c>
      <c r="E111" s="27">
        <f>FLOW!H114</f>
        <v>592</v>
      </c>
      <c r="F111" s="27">
        <f>ORC!E111</f>
        <v>132</v>
      </c>
      <c r="G111" s="28">
        <f>ORC!I111</f>
        <v>17.799999999999997</v>
      </c>
      <c r="H111" s="27">
        <f t="shared" si="15"/>
        <v>460</v>
      </c>
      <c r="I111" s="108">
        <v>33.950000000000003</v>
      </c>
      <c r="J111" s="27">
        <f t="shared" si="16"/>
        <v>1413</v>
      </c>
      <c r="K111" s="108">
        <v>61.85</v>
      </c>
      <c r="L111" s="28">
        <f t="shared" si="17"/>
        <v>24.999999999999993</v>
      </c>
    </row>
    <row r="112" spans="1:12" x14ac:dyDescent="0.25">
      <c r="A112" s="106">
        <f t="shared" si="14"/>
        <v>29</v>
      </c>
      <c r="B112" s="28">
        <f>FLOW!D115</f>
        <v>61</v>
      </c>
      <c r="C112" s="27">
        <f>FLOW!E115</f>
        <v>1347</v>
      </c>
      <c r="D112" s="28">
        <f>FLOW!G115</f>
        <v>39.799999999999997</v>
      </c>
      <c r="E112" s="27">
        <f>FLOW!H115</f>
        <v>581</v>
      </c>
      <c r="F112" s="27">
        <f>ORC!E112</f>
        <v>127</v>
      </c>
      <c r="G112" s="28">
        <f>ORC!I112</f>
        <v>18.399999999999999</v>
      </c>
      <c r="H112" s="27">
        <f t="shared" si="15"/>
        <v>454</v>
      </c>
      <c r="I112" s="108">
        <v>33.65</v>
      </c>
      <c r="J112" s="27">
        <f t="shared" si="16"/>
        <v>1410.5</v>
      </c>
      <c r="K112" s="108">
        <v>61.85</v>
      </c>
      <c r="L112" s="28">
        <f t="shared" si="17"/>
        <v>25.4</v>
      </c>
    </row>
    <row r="113" spans="1:12" x14ac:dyDescent="0.25">
      <c r="A113" s="106">
        <f t="shared" si="14"/>
        <v>30</v>
      </c>
      <c r="B113" s="28">
        <f>FLOW!D116</f>
        <v>60.85</v>
      </c>
      <c r="C113" s="27">
        <f>FLOW!E116</f>
        <v>1342</v>
      </c>
      <c r="D113" s="28">
        <f>FLOW!G116</f>
        <v>39.65</v>
      </c>
      <c r="E113" s="27">
        <f>FLOW!H116</f>
        <v>579</v>
      </c>
      <c r="F113" s="27">
        <f>ORC!E113</f>
        <v>125</v>
      </c>
      <c r="G113" s="28">
        <f>ORC!I113</f>
        <v>18.399999999999999</v>
      </c>
      <c r="H113" s="27">
        <f t="shared" si="15"/>
        <v>454</v>
      </c>
      <c r="I113" s="108">
        <v>33.700000000000003</v>
      </c>
      <c r="J113" s="27">
        <f t="shared" si="16"/>
        <v>1404.5</v>
      </c>
      <c r="K113" s="108">
        <v>61.8</v>
      </c>
      <c r="L113" s="28">
        <f t="shared" si="17"/>
        <v>25.29999999999999</v>
      </c>
    </row>
    <row r="114" spans="1:12" ht="18.75" thickBot="1" x14ac:dyDescent="0.3">
      <c r="A114" s="106">
        <f t="shared" si="14"/>
        <v>31</v>
      </c>
      <c r="B114" s="28">
        <f>FLOW!D117</f>
        <v>60.65</v>
      </c>
      <c r="C114" s="27">
        <f>FLOW!E117</f>
        <v>1323</v>
      </c>
      <c r="D114" s="28">
        <f>FLOW!G117</f>
        <v>39.450000000000003</v>
      </c>
      <c r="E114" s="27">
        <f>FLOW!H117</f>
        <v>574</v>
      </c>
      <c r="F114" s="27">
        <f>ORC!E114</f>
        <v>125</v>
      </c>
      <c r="G114" s="28">
        <f>ORC!I114</f>
        <v>18.599999999999994</v>
      </c>
      <c r="H114" s="27">
        <f t="shared" si="15"/>
        <v>449</v>
      </c>
      <c r="I114" s="108">
        <v>33.299999999999997</v>
      </c>
      <c r="J114" s="27">
        <f t="shared" si="16"/>
        <v>1385.5</v>
      </c>
      <c r="K114" s="108">
        <v>61.5</v>
      </c>
      <c r="L114" s="28">
        <f t="shared" si="17"/>
        <v>25.6</v>
      </c>
    </row>
    <row r="115" spans="1:12" ht="18.75" thickTop="1" x14ac:dyDescent="0.25">
      <c r="A115" s="109" t="s">
        <v>36</v>
      </c>
      <c r="B115" s="110">
        <f>MAX(B84:B114)</f>
        <v>61.8</v>
      </c>
      <c r="C115" s="110">
        <f t="shared" ref="C115:L115" si="18">MAX(C84:C114)</f>
        <v>1445</v>
      </c>
      <c r="D115" s="110">
        <f t="shared" si="18"/>
        <v>42</v>
      </c>
      <c r="E115" s="110">
        <f t="shared" si="18"/>
        <v>629</v>
      </c>
      <c r="F115" s="110">
        <f t="shared" si="18"/>
        <v>157</v>
      </c>
      <c r="G115" s="110">
        <f t="shared" si="18"/>
        <v>18.599999999999994</v>
      </c>
      <c r="H115" s="110">
        <f t="shared" si="18"/>
        <v>492</v>
      </c>
      <c r="I115" s="110">
        <f t="shared" si="18"/>
        <v>35.549999999999997</v>
      </c>
      <c r="J115" s="110">
        <f t="shared" si="18"/>
        <v>1523.5</v>
      </c>
      <c r="K115" s="110">
        <f t="shared" si="18"/>
        <v>62.6</v>
      </c>
      <c r="L115" s="110">
        <f t="shared" si="18"/>
        <v>26.699999999999992</v>
      </c>
    </row>
    <row r="116" spans="1:12" x14ac:dyDescent="0.25">
      <c r="A116" s="106" t="s">
        <v>37</v>
      </c>
      <c r="B116" s="28">
        <f>MIN(B84:B114)</f>
        <v>58.3</v>
      </c>
      <c r="C116" s="28">
        <f t="shared" ref="C116:L116" si="19">MIN(C84:C114)</f>
        <v>1312</v>
      </c>
      <c r="D116" s="28">
        <f t="shared" si="19"/>
        <v>38.299999999999997</v>
      </c>
      <c r="E116" s="28">
        <f t="shared" si="19"/>
        <v>549</v>
      </c>
      <c r="F116" s="28">
        <f t="shared" si="19"/>
        <v>125</v>
      </c>
      <c r="G116" s="28">
        <f t="shared" si="19"/>
        <v>16.100000000000001</v>
      </c>
      <c r="H116" s="28">
        <f t="shared" si="19"/>
        <v>411</v>
      </c>
      <c r="I116" s="28">
        <f t="shared" si="19"/>
        <v>31.4</v>
      </c>
      <c r="J116" s="28">
        <f t="shared" si="19"/>
        <v>1381</v>
      </c>
      <c r="K116" s="28">
        <f t="shared" si="19"/>
        <v>59.6</v>
      </c>
      <c r="L116" s="28">
        <f t="shared" si="19"/>
        <v>23.350000000000009</v>
      </c>
    </row>
    <row r="117" spans="1:12" x14ac:dyDescent="0.25">
      <c r="A117" s="106" t="s">
        <v>35</v>
      </c>
      <c r="B117" s="28">
        <f>AVERAGE(B84:B114)</f>
        <v>60.941935483870964</v>
      </c>
      <c r="C117" s="28">
        <f t="shared" ref="C117:L117" si="20">AVERAGE(C84:C114)</f>
        <v>1385.3870967741937</v>
      </c>
      <c r="D117" s="28">
        <f t="shared" si="20"/>
        <v>40.641935483870967</v>
      </c>
      <c r="E117" s="28">
        <f t="shared" si="20"/>
        <v>598.51612903225805</v>
      </c>
      <c r="F117" s="28">
        <f t="shared" si="20"/>
        <v>139.83870967741936</v>
      </c>
      <c r="G117" s="28">
        <f t="shared" si="20"/>
        <v>17.293548387096774</v>
      </c>
      <c r="H117" s="28">
        <f t="shared" si="20"/>
        <v>458.67741935483872</v>
      </c>
      <c r="I117" s="28">
        <f t="shared" si="20"/>
        <v>33.862903225806448</v>
      </c>
      <c r="J117" s="28">
        <f t="shared" si="20"/>
        <v>1455.3064516129032</v>
      </c>
      <c r="K117" s="28">
        <f t="shared" si="20"/>
        <v>61.8725806451613</v>
      </c>
      <c r="L117" s="28">
        <f t="shared" si="20"/>
        <v>25.00322580645161</v>
      </c>
    </row>
    <row r="118" spans="1:12" x14ac:dyDescent="0.25">
      <c r="A118" s="112" t="s">
        <v>38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 x14ac:dyDescent="0.25">
      <c r="A119" s="113" t="s">
        <v>39</v>
      </c>
    </row>
    <row r="121" spans="1:12" x14ac:dyDescent="0.25">
      <c r="A121" s="440" t="s">
        <v>0</v>
      </c>
      <c r="B121" s="440"/>
      <c r="C121" s="440"/>
      <c r="D121" s="440"/>
      <c r="E121" s="440"/>
      <c r="F121" s="440"/>
      <c r="G121" s="440"/>
      <c r="H121" s="440"/>
      <c r="I121" s="440"/>
      <c r="J121" s="440"/>
      <c r="K121" s="440"/>
      <c r="L121" s="440"/>
    </row>
    <row r="122" spans="1:12" x14ac:dyDescent="0.25">
      <c r="A122" s="408"/>
    </row>
    <row r="123" spans="1:12" x14ac:dyDescent="0.25">
      <c r="A123" s="103" t="s">
        <v>25</v>
      </c>
      <c r="B123" s="406" t="s">
        <v>4</v>
      </c>
      <c r="C123" s="407"/>
      <c r="D123" s="437" t="s">
        <v>5</v>
      </c>
      <c r="E123" s="439"/>
      <c r="F123" s="106" t="s">
        <v>72</v>
      </c>
      <c r="G123" s="106" t="s">
        <v>73</v>
      </c>
      <c r="H123" s="437" t="s">
        <v>74</v>
      </c>
      <c r="I123" s="439"/>
      <c r="J123" s="437" t="s">
        <v>75</v>
      </c>
      <c r="K123" s="439"/>
      <c r="L123" s="106" t="s">
        <v>73</v>
      </c>
    </row>
    <row r="124" spans="1:12" x14ac:dyDescent="0.25">
      <c r="A124" s="107">
        <f>A4</f>
        <v>2019</v>
      </c>
      <c r="B124" s="106" t="s">
        <v>14</v>
      </c>
      <c r="C124" s="106" t="s">
        <v>13</v>
      </c>
      <c r="D124" s="106" t="s">
        <v>14</v>
      </c>
      <c r="E124" s="106" t="s">
        <v>13</v>
      </c>
      <c r="F124" s="106" t="s">
        <v>13</v>
      </c>
      <c r="G124" s="106" t="s">
        <v>50</v>
      </c>
      <c r="H124" s="106" t="s">
        <v>13</v>
      </c>
      <c r="I124" s="106" t="s">
        <v>14</v>
      </c>
      <c r="J124" s="106" t="s">
        <v>13</v>
      </c>
      <c r="K124" s="106" t="s">
        <v>14</v>
      </c>
      <c r="L124" s="106" t="s">
        <v>76</v>
      </c>
    </row>
    <row r="125" spans="1:12" x14ac:dyDescent="0.25">
      <c r="A125" s="106">
        <v>1</v>
      </c>
      <c r="B125" s="28">
        <f>FLOW!D129</f>
        <v>60.5</v>
      </c>
      <c r="C125" s="27">
        <f>FLOW!E129</f>
        <v>1310</v>
      </c>
      <c r="D125" s="28">
        <f>FLOW!G129</f>
        <v>39.200000000000003</v>
      </c>
      <c r="E125" s="27">
        <f>FLOW!H129</f>
        <v>568</v>
      </c>
      <c r="F125" s="27">
        <f>ORC!E125</f>
        <v>125</v>
      </c>
      <c r="G125" s="28">
        <f>ORC!I125</f>
        <v>18.700000000000003</v>
      </c>
      <c r="H125" s="27">
        <f>E125-F125</f>
        <v>443</v>
      </c>
      <c r="I125" s="28">
        <v>33.049999999999997</v>
      </c>
      <c r="J125" s="27">
        <f>C125+0.5*F125</f>
        <v>1372.5</v>
      </c>
      <c r="K125" s="28">
        <v>61.35</v>
      </c>
      <c r="L125" s="28">
        <f>G125+(K125-B125)+(D125-I125)</f>
        <v>25.70000000000001</v>
      </c>
    </row>
    <row r="126" spans="1:12" x14ac:dyDescent="0.25">
      <c r="A126" s="106">
        <f t="shared" ref="A126:A154" si="21">SUM(A125+1)</f>
        <v>2</v>
      </c>
      <c r="B126" s="28">
        <f>FLOW!D130</f>
        <v>60.3</v>
      </c>
      <c r="C126" s="27">
        <f>FLOW!E130</f>
        <v>1295</v>
      </c>
      <c r="D126" s="28">
        <f>FLOW!G130</f>
        <v>38.799999999999997</v>
      </c>
      <c r="E126" s="27">
        <f>FLOW!H130</f>
        <v>559</v>
      </c>
      <c r="F126" s="27">
        <f>ORC!E126</f>
        <v>125</v>
      </c>
      <c r="G126" s="28">
        <f>ORC!I126</f>
        <v>18.699999999999996</v>
      </c>
      <c r="H126" s="27">
        <f t="shared" ref="H126:H154" si="22">E126-F126</f>
        <v>434</v>
      </c>
      <c r="I126" s="28">
        <v>32.6</v>
      </c>
      <c r="J126" s="27">
        <f t="shared" ref="J126:J154" si="23">C126+0.5*F126</f>
        <v>1357.5</v>
      </c>
      <c r="K126" s="28">
        <v>61.15</v>
      </c>
      <c r="L126" s="28">
        <f t="shared" ref="L126:L154" si="24">G126+(K126-B126)+(D126-I126)</f>
        <v>25.749999999999993</v>
      </c>
    </row>
    <row r="127" spans="1:12" x14ac:dyDescent="0.25">
      <c r="A127" s="106">
        <f t="shared" si="21"/>
        <v>3</v>
      </c>
      <c r="B127" s="28">
        <f>FLOW!D131</f>
        <v>59.9</v>
      </c>
      <c r="C127" s="27">
        <f>FLOW!E131</f>
        <v>1268</v>
      </c>
      <c r="D127" s="28">
        <f>FLOW!G131</f>
        <v>38.6</v>
      </c>
      <c r="E127" s="27">
        <f>FLOW!H131</f>
        <v>555</v>
      </c>
      <c r="F127" s="27">
        <f>ORC!E127</f>
        <v>125</v>
      </c>
      <c r="G127" s="28">
        <f>ORC!I127</f>
        <v>18.600000000000001</v>
      </c>
      <c r="H127" s="27">
        <f t="shared" si="22"/>
        <v>430</v>
      </c>
      <c r="I127" s="28">
        <v>32.4</v>
      </c>
      <c r="J127" s="27">
        <f t="shared" si="23"/>
        <v>1330.5</v>
      </c>
      <c r="K127" s="28">
        <v>60.8</v>
      </c>
      <c r="L127" s="28">
        <f t="shared" si="24"/>
        <v>25.700000000000003</v>
      </c>
    </row>
    <row r="128" spans="1:12" x14ac:dyDescent="0.25">
      <c r="A128" s="106">
        <f t="shared" si="21"/>
        <v>4</v>
      </c>
      <c r="B128" s="28">
        <f>FLOW!D132</f>
        <v>59.5</v>
      </c>
      <c r="C128" s="27">
        <f>FLOW!E132</f>
        <v>1240</v>
      </c>
      <c r="D128" s="28">
        <f>FLOW!G132</f>
        <v>38.200000000000003</v>
      </c>
      <c r="E128" s="27">
        <f>FLOW!H132</f>
        <v>547</v>
      </c>
      <c r="F128" s="27">
        <f>ORC!E128</f>
        <v>122</v>
      </c>
      <c r="G128" s="28">
        <f>ORC!I128</f>
        <v>18.799999999999997</v>
      </c>
      <c r="H128" s="27">
        <f t="shared" si="22"/>
        <v>425</v>
      </c>
      <c r="I128" s="28">
        <v>32.15</v>
      </c>
      <c r="J128" s="27">
        <f t="shared" si="23"/>
        <v>1301</v>
      </c>
      <c r="K128" s="28">
        <v>60.4</v>
      </c>
      <c r="L128" s="28">
        <f t="shared" si="24"/>
        <v>25.75</v>
      </c>
    </row>
    <row r="129" spans="1:12" x14ac:dyDescent="0.25">
      <c r="A129" s="106">
        <f t="shared" si="21"/>
        <v>5</v>
      </c>
      <c r="B129" s="28">
        <f>FLOW!D133</f>
        <v>59.2</v>
      </c>
      <c r="C129" s="27">
        <f>FLOW!E133</f>
        <v>1221</v>
      </c>
      <c r="D129" s="28">
        <f>FLOW!G133</f>
        <v>37.9</v>
      </c>
      <c r="E129" s="27">
        <f>FLOW!H133</f>
        <v>541</v>
      </c>
      <c r="F129" s="27">
        <f>ORC!E129</f>
        <v>122</v>
      </c>
      <c r="G129" s="28">
        <f>ORC!I129</f>
        <v>19.200000000000003</v>
      </c>
      <c r="H129" s="27">
        <f t="shared" si="22"/>
        <v>419</v>
      </c>
      <c r="I129" s="28">
        <v>31.8</v>
      </c>
      <c r="J129" s="27">
        <f t="shared" si="23"/>
        <v>1282</v>
      </c>
      <c r="K129" s="28">
        <v>60.1</v>
      </c>
      <c r="L129" s="28">
        <f t="shared" si="24"/>
        <v>26.2</v>
      </c>
    </row>
    <row r="130" spans="1:12" x14ac:dyDescent="0.25">
      <c r="A130" s="106">
        <f t="shared" si="21"/>
        <v>6</v>
      </c>
      <c r="B130" s="28">
        <f>FLOW!D134</f>
        <v>58.9</v>
      </c>
      <c r="C130" s="27">
        <f>FLOW!E134</f>
        <v>1200</v>
      </c>
      <c r="D130" s="28">
        <f>FLOW!G134</f>
        <v>37.200000000000003</v>
      </c>
      <c r="E130" s="27">
        <f>FLOW!H134</f>
        <v>526</v>
      </c>
      <c r="F130" s="27">
        <f>ORC!E130</f>
        <v>119</v>
      </c>
      <c r="G130" s="28">
        <f>ORC!I130</f>
        <v>19.5</v>
      </c>
      <c r="H130" s="27">
        <f t="shared" si="22"/>
        <v>407</v>
      </c>
      <c r="I130" s="28">
        <v>31.2</v>
      </c>
      <c r="J130" s="27">
        <f t="shared" si="23"/>
        <v>1259.5</v>
      </c>
      <c r="K130" s="28">
        <v>59.8</v>
      </c>
      <c r="L130" s="28">
        <f t="shared" si="24"/>
        <v>26.400000000000002</v>
      </c>
    </row>
    <row r="131" spans="1:12" x14ac:dyDescent="0.25">
      <c r="A131" s="106">
        <f t="shared" si="21"/>
        <v>7</v>
      </c>
      <c r="B131" s="28">
        <f>FLOW!D135</f>
        <v>58.6</v>
      </c>
      <c r="C131" s="27">
        <f>FLOW!E135</f>
        <v>1185</v>
      </c>
      <c r="D131" s="28">
        <f>FLOW!G135</f>
        <v>36.6</v>
      </c>
      <c r="E131" s="27">
        <f>FLOW!H135</f>
        <v>514</v>
      </c>
      <c r="F131" s="27">
        <f>ORC!E131</f>
        <v>119</v>
      </c>
      <c r="G131" s="28">
        <f>ORC!I131</f>
        <v>20.100000000000001</v>
      </c>
      <c r="H131" s="27">
        <f t="shared" si="22"/>
        <v>395</v>
      </c>
      <c r="I131" s="28">
        <v>30.55</v>
      </c>
      <c r="J131" s="27">
        <f t="shared" si="23"/>
        <v>1244.5</v>
      </c>
      <c r="K131" s="28">
        <v>59.55</v>
      </c>
      <c r="L131" s="28">
        <f t="shared" si="24"/>
        <v>27.099999999999998</v>
      </c>
    </row>
    <row r="132" spans="1:12" x14ac:dyDescent="0.25">
      <c r="A132" s="106">
        <f t="shared" si="21"/>
        <v>8</v>
      </c>
      <c r="B132" s="28">
        <f>FLOW!D136</f>
        <v>58.4</v>
      </c>
      <c r="C132" s="27">
        <f>FLOW!E136</f>
        <v>1172</v>
      </c>
      <c r="D132" s="28">
        <f>FLOW!G136</f>
        <v>36.799999999999997</v>
      </c>
      <c r="E132" s="27">
        <f>FLOW!H136</f>
        <v>518</v>
      </c>
      <c r="F132" s="27">
        <f>ORC!E132</f>
        <v>118</v>
      </c>
      <c r="G132" s="28">
        <f>ORC!I132</f>
        <v>19.5</v>
      </c>
      <c r="H132" s="27">
        <f t="shared" si="22"/>
        <v>400</v>
      </c>
      <c r="I132" s="28">
        <v>30.8</v>
      </c>
      <c r="J132" s="27">
        <f t="shared" si="23"/>
        <v>1231</v>
      </c>
      <c r="K132" s="28">
        <v>59.35</v>
      </c>
      <c r="L132" s="28">
        <f t="shared" si="24"/>
        <v>26.45</v>
      </c>
    </row>
    <row r="133" spans="1:12" x14ac:dyDescent="0.25">
      <c r="A133" s="106">
        <f t="shared" si="21"/>
        <v>9</v>
      </c>
      <c r="B133" s="28">
        <f>FLOW!D137</f>
        <v>58</v>
      </c>
      <c r="C133" s="27">
        <f>FLOW!E137</f>
        <v>1150</v>
      </c>
      <c r="D133" s="28">
        <f>FLOW!G137</f>
        <v>36.799999999999997</v>
      </c>
      <c r="E133" s="27">
        <f>FLOW!H137</f>
        <v>518</v>
      </c>
      <c r="F133" s="27">
        <f>ORC!E133</f>
        <v>119</v>
      </c>
      <c r="G133" s="28">
        <f>ORC!I133</f>
        <v>19.700000000000003</v>
      </c>
      <c r="H133" s="27">
        <f t="shared" si="22"/>
        <v>399</v>
      </c>
      <c r="I133" s="28">
        <v>30.75</v>
      </c>
      <c r="J133" s="27">
        <f t="shared" si="23"/>
        <v>1209.5</v>
      </c>
      <c r="K133" s="28">
        <v>59</v>
      </c>
      <c r="L133" s="28">
        <f t="shared" si="24"/>
        <v>26.75</v>
      </c>
    </row>
    <row r="134" spans="1:12" x14ac:dyDescent="0.25">
      <c r="A134" s="106">
        <f t="shared" si="21"/>
        <v>10</v>
      </c>
      <c r="B134" s="28">
        <f>FLOW!D138</f>
        <v>57.8</v>
      </c>
      <c r="C134" s="27">
        <f>FLOW!E138</f>
        <v>1138</v>
      </c>
      <c r="D134" s="28">
        <f>FLOW!G138</f>
        <v>36.5</v>
      </c>
      <c r="E134" s="27">
        <f>FLOW!H138</f>
        <v>512</v>
      </c>
      <c r="F134" s="27">
        <f>ORC!E134</f>
        <v>119</v>
      </c>
      <c r="G134" s="28">
        <f>ORC!I134</f>
        <v>19.899999999999999</v>
      </c>
      <c r="H134" s="27">
        <f t="shared" si="22"/>
        <v>393</v>
      </c>
      <c r="I134" s="28">
        <v>30.45</v>
      </c>
      <c r="J134" s="27">
        <f t="shared" si="23"/>
        <v>1197.5</v>
      </c>
      <c r="K134" s="28">
        <v>58.95</v>
      </c>
      <c r="L134" s="28">
        <f t="shared" si="24"/>
        <v>27.100000000000005</v>
      </c>
    </row>
    <row r="135" spans="1:12" x14ac:dyDescent="0.25">
      <c r="A135" s="106">
        <f t="shared" si="21"/>
        <v>11</v>
      </c>
      <c r="B135" s="28">
        <f>FLOW!D139</f>
        <v>57.6</v>
      </c>
      <c r="C135" s="27">
        <f>FLOW!E139</f>
        <v>1126</v>
      </c>
      <c r="D135" s="28">
        <f>FLOW!G139</f>
        <v>36.5</v>
      </c>
      <c r="E135" s="27">
        <f>FLOW!H139</f>
        <v>512</v>
      </c>
      <c r="F135" s="27">
        <f>ORC!E135</f>
        <v>136</v>
      </c>
      <c r="G135" s="28">
        <f>ORC!I135</f>
        <v>20.099999999999994</v>
      </c>
      <c r="H135" s="27">
        <f t="shared" si="22"/>
        <v>376</v>
      </c>
      <c r="I135" s="28">
        <v>29.5</v>
      </c>
      <c r="J135" s="27">
        <f t="shared" si="23"/>
        <v>1194</v>
      </c>
      <c r="K135" s="28">
        <v>58.75</v>
      </c>
      <c r="L135" s="28">
        <f t="shared" si="24"/>
        <v>28.249999999999993</v>
      </c>
    </row>
    <row r="136" spans="1:12" x14ac:dyDescent="0.25">
      <c r="A136" s="106">
        <f t="shared" si="21"/>
        <v>12</v>
      </c>
      <c r="B136" s="28">
        <f>FLOW!D140</f>
        <v>57.5</v>
      </c>
      <c r="C136" s="27">
        <f>FLOW!E140</f>
        <v>1121</v>
      </c>
      <c r="D136" s="28">
        <f>FLOW!G140</f>
        <v>36.6</v>
      </c>
      <c r="E136" s="27">
        <f>FLOW!H140</f>
        <v>514</v>
      </c>
      <c r="F136" s="27">
        <f>ORC!E136</f>
        <v>136</v>
      </c>
      <c r="G136" s="28">
        <f>ORC!I136</f>
        <v>19.799999999999997</v>
      </c>
      <c r="H136" s="27">
        <f t="shared" si="22"/>
        <v>378</v>
      </c>
      <c r="I136" s="28">
        <v>29.6</v>
      </c>
      <c r="J136" s="27">
        <f t="shared" si="23"/>
        <v>1189</v>
      </c>
      <c r="K136" s="28">
        <v>58.85</v>
      </c>
      <c r="L136" s="28">
        <f t="shared" si="24"/>
        <v>28.15</v>
      </c>
    </row>
    <row r="137" spans="1:12" x14ac:dyDescent="0.25">
      <c r="A137" s="106">
        <f t="shared" si="21"/>
        <v>13</v>
      </c>
      <c r="B137" s="28">
        <f>FLOW!D141</f>
        <v>57.4</v>
      </c>
      <c r="C137" s="27">
        <f>FLOW!E141</f>
        <v>1117</v>
      </c>
      <c r="D137" s="28">
        <f>FLOW!G141</f>
        <v>36</v>
      </c>
      <c r="E137" s="27">
        <f>FLOW!H141</f>
        <v>501</v>
      </c>
      <c r="F137" s="27">
        <f>ORC!E137</f>
        <v>134</v>
      </c>
      <c r="G137" s="28">
        <f>ORC!I137</f>
        <v>20</v>
      </c>
      <c r="H137" s="27">
        <f t="shared" si="22"/>
        <v>367</v>
      </c>
      <c r="I137" s="28">
        <v>29</v>
      </c>
      <c r="J137" s="27">
        <f t="shared" si="23"/>
        <v>1184</v>
      </c>
      <c r="K137" s="28">
        <v>58.75</v>
      </c>
      <c r="L137" s="28">
        <f t="shared" si="24"/>
        <v>28.35</v>
      </c>
    </row>
    <row r="138" spans="1:12" x14ac:dyDescent="0.25">
      <c r="A138" s="106">
        <f t="shared" si="21"/>
        <v>14</v>
      </c>
      <c r="B138" s="28">
        <f>FLOW!D142</f>
        <v>57.2</v>
      </c>
      <c r="C138" s="27">
        <f>FLOW!E142</f>
        <v>1107</v>
      </c>
      <c r="D138" s="28">
        <f>FLOW!G142</f>
        <v>36</v>
      </c>
      <c r="E138" s="27">
        <f>FLOW!H142</f>
        <v>501</v>
      </c>
      <c r="F138" s="27">
        <f>ORC!E138</f>
        <v>135</v>
      </c>
      <c r="G138" s="28">
        <f>ORC!I138</f>
        <v>19.899999999999999</v>
      </c>
      <c r="H138" s="27">
        <f t="shared" si="22"/>
        <v>366</v>
      </c>
      <c r="I138" s="28">
        <v>28.95</v>
      </c>
      <c r="J138" s="27">
        <f t="shared" si="23"/>
        <v>1174.5</v>
      </c>
      <c r="K138" s="28">
        <v>58.45</v>
      </c>
      <c r="L138" s="28">
        <f t="shared" si="24"/>
        <v>28.2</v>
      </c>
    </row>
    <row r="139" spans="1:12" x14ac:dyDescent="0.25">
      <c r="A139" s="106">
        <f t="shared" si="21"/>
        <v>15</v>
      </c>
      <c r="B139" s="28">
        <f>FLOW!D143</f>
        <v>57.2</v>
      </c>
      <c r="C139" s="27">
        <f>FLOW!E143</f>
        <v>1104</v>
      </c>
      <c r="D139" s="28">
        <f>FLOW!G143</f>
        <v>36.299999999999997</v>
      </c>
      <c r="E139" s="27">
        <f>FLOW!H143</f>
        <v>508</v>
      </c>
      <c r="F139" s="27">
        <f>ORC!E139</f>
        <v>138</v>
      </c>
      <c r="G139" s="28">
        <f>ORC!I139</f>
        <v>19.699999999999996</v>
      </c>
      <c r="H139" s="27">
        <f t="shared" si="22"/>
        <v>370</v>
      </c>
      <c r="I139" s="28">
        <v>29.2</v>
      </c>
      <c r="J139" s="27">
        <f t="shared" si="23"/>
        <v>1173</v>
      </c>
      <c r="K139" s="28">
        <v>58.4</v>
      </c>
      <c r="L139" s="28">
        <f t="shared" si="24"/>
        <v>27.999999999999989</v>
      </c>
    </row>
    <row r="140" spans="1:12" x14ac:dyDescent="0.25">
      <c r="A140" s="106">
        <f t="shared" si="21"/>
        <v>16</v>
      </c>
      <c r="B140" s="28">
        <f>FLOW!D144</f>
        <v>57.1</v>
      </c>
      <c r="C140" s="27">
        <f>FLOW!E144</f>
        <v>1100</v>
      </c>
      <c r="D140" s="28">
        <f>FLOW!G144</f>
        <v>36.299999999999997</v>
      </c>
      <c r="E140" s="27">
        <f>FLOW!H144</f>
        <v>508</v>
      </c>
      <c r="F140" s="27">
        <f>ORC!E140</f>
        <v>136</v>
      </c>
      <c r="G140" s="28">
        <f>ORC!I140</f>
        <v>19.799999999999997</v>
      </c>
      <c r="H140" s="27">
        <f t="shared" si="22"/>
        <v>372</v>
      </c>
      <c r="I140" s="28">
        <v>29.3</v>
      </c>
      <c r="J140" s="27">
        <f t="shared" si="23"/>
        <v>1168</v>
      </c>
      <c r="K140" s="28">
        <v>58.3</v>
      </c>
      <c r="L140" s="28">
        <f t="shared" si="24"/>
        <v>27.999999999999989</v>
      </c>
    </row>
    <row r="141" spans="1:12" x14ac:dyDescent="0.25">
      <c r="A141" s="106">
        <f t="shared" si="21"/>
        <v>17</v>
      </c>
      <c r="B141" s="28">
        <f>FLOW!D145</f>
        <v>57.1</v>
      </c>
      <c r="C141" s="27">
        <f>FLOW!E145</f>
        <v>1100</v>
      </c>
      <c r="D141" s="28">
        <f>FLOW!G145</f>
        <v>36.299999999999997</v>
      </c>
      <c r="E141" s="27">
        <f>FLOW!H145</f>
        <v>508</v>
      </c>
      <c r="F141" s="27">
        <f>ORC!E141</f>
        <v>137</v>
      </c>
      <c r="G141" s="28">
        <f>ORC!I141</f>
        <v>19.699999999999996</v>
      </c>
      <c r="H141" s="27">
        <f t="shared" si="22"/>
        <v>371</v>
      </c>
      <c r="I141" s="28">
        <v>29.25</v>
      </c>
      <c r="J141" s="27">
        <f t="shared" si="23"/>
        <v>1168.5</v>
      </c>
      <c r="K141" s="28">
        <v>58.35</v>
      </c>
      <c r="L141" s="28">
        <f t="shared" si="24"/>
        <v>27.999999999999993</v>
      </c>
    </row>
    <row r="142" spans="1:12" x14ac:dyDescent="0.25">
      <c r="A142" s="106">
        <f t="shared" si="21"/>
        <v>18</v>
      </c>
      <c r="B142" s="28">
        <f>FLOW!D146</f>
        <v>57.1</v>
      </c>
      <c r="C142" s="27">
        <f>FLOW!E146</f>
        <v>1100</v>
      </c>
      <c r="D142" s="28">
        <f>FLOW!G146</f>
        <v>36.299999999999997</v>
      </c>
      <c r="E142" s="27">
        <f>FLOW!H146</f>
        <v>508</v>
      </c>
      <c r="F142" s="27">
        <f>ORC!E142</f>
        <v>136</v>
      </c>
      <c r="G142" s="28">
        <f>ORC!I142</f>
        <v>19.899999999999999</v>
      </c>
      <c r="H142" s="27">
        <f t="shared" si="22"/>
        <v>372</v>
      </c>
      <c r="I142" s="28">
        <v>29.3</v>
      </c>
      <c r="J142" s="27">
        <f t="shared" si="23"/>
        <v>1168</v>
      </c>
      <c r="K142" s="28">
        <v>58.3</v>
      </c>
      <c r="L142" s="28">
        <f t="shared" si="24"/>
        <v>28.099999999999991</v>
      </c>
    </row>
    <row r="143" spans="1:12" x14ac:dyDescent="0.25">
      <c r="A143" s="106">
        <f t="shared" si="21"/>
        <v>19</v>
      </c>
      <c r="B143" s="28">
        <f>FLOW!D147</f>
        <v>57.4</v>
      </c>
      <c r="C143" s="27">
        <f>FLOW!E147</f>
        <v>1117</v>
      </c>
      <c r="D143" s="28">
        <f>FLOW!G147</f>
        <v>36.6</v>
      </c>
      <c r="E143" s="27">
        <f>FLOW!H147</f>
        <v>514</v>
      </c>
      <c r="F143" s="27">
        <f>ORC!E143</f>
        <v>0</v>
      </c>
      <c r="G143" s="28">
        <f>ORC!I143</f>
        <v>19.399999999999999</v>
      </c>
      <c r="H143" s="27">
        <f t="shared" si="22"/>
        <v>514</v>
      </c>
      <c r="I143" s="28">
        <v>36.6</v>
      </c>
      <c r="J143" s="27">
        <f t="shared" si="23"/>
        <v>1117</v>
      </c>
      <c r="K143" s="28">
        <v>57.45</v>
      </c>
      <c r="L143" s="405">
        <f t="shared" si="24"/>
        <v>19.450000000000003</v>
      </c>
    </row>
    <row r="144" spans="1:12" x14ac:dyDescent="0.25">
      <c r="A144" s="106">
        <f t="shared" si="21"/>
        <v>20</v>
      </c>
      <c r="B144" s="28">
        <f>FLOW!D148</f>
        <v>57.7</v>
      </c>
      <c r="C144" s="27">
        <f>FLOW!E148</f>
        <v>1132</v>
      </c>
      <c r="D144" s="28">
        <f>FLOW!G148</f>
        <v>36.9</v>
      </c>
      <c r="E144" s="27">
        <f>FLOW!H148</f>
        <v>520</v>
      </c>
      <c r="F144" s="27">
        <f>ORC!E144</f>
        <v>117</v>
      </c>
      <c r="G144" s="28">
        <f>ORC!I144</f>
        <v>20</v>
      </c>
      <c r="H144" s="27">
        <f t="shared" si="22"/>
        <v>403</v>
      </c>
      <c r="I144" s="28">
        <v>30.95</v>
      </c>
      <c r="J144" s="27">
        <f t="shared" si="23"/>
        <v>1190.5</v>
      </c>
      <c r="K144" s="28">
        <v>58.7</v>
      </c>
      <c r="L144" s="28">
        <f t="shared" si="24"/>
        <v>26.95</v>
      </c>
    </row>
    <row r="145" spans="1:23" x14ac:dyDescent="0.25">
      <c r="A145" s="106">
        <f t="shared" si="21"/>
        <v>21</v>
      </c>
      <c r="B145" s="28">
        <f>FLOW!D149</f>
        <v>57.9</v>
      </c>
      <c r="C145" s="27">
        <f>FLOW!E149</f>
        <v>1143</v>
      </c>
      <c r="D145" s="28">
        <f>FLOW!G149</f>
        <v>37.1</v>
      </c>
      <c r="E145" s="27">
        <f>FLOW!H149</f>
        <v>524</v>
      </c>
      <c r="F145" s="27">
        <f>ORC!E145</f>
        <v>117</v>
      </c>
      <c r="G145" s="28">
        <f>ORC!I145</f>
        <v>20</v>
      </c>
      <c r="H145" s="27">
        <f t="shared" si="22"/>
        <v>407</v>
      </c>
      <c r="I145" s="28">
        <v>31.2</v>
      </c>
      <c r="J145" s="27">
        <f t="shared" si="23"/>
        <v>1201.5</v>
      </c>
      <c r="K145" s="28">
        <v>58.9</v>
      </c>
      <c r="L145" s="28">
        <f t="shared" si="24"/>
        <v>26.900000000000002</v>
      </c>
    </row>
    <row r="146" spans="1:23" x14ac:dyDescent="0.25">
      <c r="A146" s="106">
        <f t="shared" si="21"/>
        <v>22</v>
      </c>
      <c r="B146" s="28">
        <f>FLOW!D150</f>
        <v>57.9</v>
      </c>
      <c r="C146" s="27">
        <f>FLOW!E150</f>
        <v>1143</v>
      </c>
      <c r="D146" s="28">
        <f>FLOW!G150</f>
        <v>36.9</v>
      </c>
      <c r="E146" s="27">
        <f>FLOW!H150</f>
        <v>520</v>
      </c>
      <c r="F146" s="27">
        <f>ORC!E146</f>
        <v>117</v>
      </c>
      <c r="G146" s="28">
        <f>ORC!I146</f>
        <v>19.900000000000006</v>
      </c>
      <c r="H146" s="27">
        <f t="shared" si="22"/>
        <v>403</v>
      </c>
      <c r="I146" s="28">
        <v>30.95</v>
      </c>
      <c r="J146" s="27">
        <f t="shared" si="23"/>
        <v>1201.5</v>
      </c>
      <c r="K146" s="28">
        <v>58.9</v>
      </c>
      <c r="L146" s="28">
        <f t="shared" si="24"/>
        <v>26.850000000000005</v>
      </c>
    </row>
    <row r="147" spans="1:23" x14ac:dyDescent="0.25">
      <c r="A147" s="106">
        <f t="shared" si="21"/>
        <v>23</v>
      </c>
      <c r="B147" s="28">
        <f>FLOW!D151</f>
        <v>58</v>
      </c>
      <c r="C147" s="27">
        <f>FLOW!E151</f>
        <v>1150</v>
      </c>
      <c r="D147" s="28">
        <f>FLOW!G151</f>
        <v>37</v>
      </c>
      <c r="E147" s="27">
        <f>FLOW!H151</f>
        <v>522</v>
      </c>
      <c r="F147" s="27">
        <f>ORC!E147</f>
        <v>117</v>
      </c>
      <c r="G147" s="28">
        <f>ORC!I147</f>
        <v>20</v>
      </c>
      <c r="H147" s="27">
        <f t="shared" si="22"/>
        <v>405</v>
      </c>
      <c r="I147" s="28">
        <v>31.1</v>
      </c>
      <c r="J147" s="27">
        <f t="shared" si="23"/>
        <v>1208.5</v>
      </c>
      <c r="K147" s="28">
        <v>59</v>
      </c>
      <c r="L147" s="28">
        <f t="shared" si="24"/>
        <v>26.9</v>
      </c>
    </row>
    <row r="148" spans="1:23" x14ac:dyDescent="0.25">
      <c r="A148" s="106">
        <f t="shared" si="21"/>
        <v>24</v>
      </c>
      <c r="B148" s="28">
        <f>FLOW!D152</f>
        <v>58.1</v>
      </c>
      <c r="C148" s="27">
        <f>FLOW!E152</f>
        <v>1155</v>
      </c>
      <c r="D148" s="28">
        <f>FLOW!G152</f>
        <v>37.1</v>
      </c>
      <c r="E148" s="27">
        <f>FLOW!H152</f>
        <v>524</v>
      </c>
      <c r="F148" s="27">
        <f>ORC!E148</f>
        <v>117</v>
      </c>
      <c r="G148" s="28">
        <f>ORC!I148</f>
        <v>20</v>
      </c>
      <c r="H148" s="27">
        <f t="shared" si="22"/>
        <v>407</v>
      </c>
      <c r="I148" s="28">
        <v>31.2</v>
      </c>
      <c r="J148" s="27">
        <f t="shared" si="23"/>
        <v>1213.5</v>
      </c>
      <c r="K148" s="28">
        <v>59.1</v>
      </c>
      <c r="L148" s="28">
        <f t="shared" si="24"/>
        <v>26.900000000000002</v>
      </c>
    </row>
    <row r="149" spans="1:23" x14ac:dyDescent="0.25">
      <c r="A149" s="106">
        <f t="shared" si="21"/>
        <v>25</v>
      </c>
      <c r="B149" s="28">
        <f>FLOW!D153</f>
        <v>58.3</v>
      </c>
      <c r="C149" s="27">
        <f>FLOW!E153</f>
        <v>1166</v>
      </c>
      <c r="D149" s="28">
        <f>FLOW!G153</f>
        <v>37</v>
      </c>
      <c r="E149" s="27">
        <f>FLOW!H153</f>
        <v>522</v>
      </c>
      <c r="F149" s="27">
        <f>ORC!E149</f>
        <v>134</v>
      </c>
      <c r="G149" s="28">
        <f>ORC!I149</f>
        <v>20.200000000000003</v>
      </c>
      <c r="H149" s="27">
        <f t="shared" si="22"/>
        <v>388</v>
      </c>
      <c r="I149" s="28">
        <v>30.15</v>
      </c>
      <c r="J149" s="27">
        <f t="shared" si="23"/>
        <v>1233</v>
      </c>
      <c r="K149" s="28">
        <v>59.4</v>
      </c>
      <c r="L149" s="28">
        <f t="shared" si="24"/>
        <v>28.150000000000006</v>
      </c>
      <c r="M149" s="114"/>
      <c r="N149" s="115"/>
      <c r="O149" s="114"/>
      <c r="P149" s="115"/>
      <c r="Q149" s="114"/>
      <c r="R149" s="114"/>
      <c r="S149" s="102"/>
      <c r="T149" s="116"/>
      <c r="U149" s="117"/>
      <c r="V149" s="116"/>
      <c r="W149" s="116"/>
    </row>
    <row r="150" spans="1:23" x14ac:dyDescent="0.25">
      <c r="A150" s="106">
        <f t="shared" si="21"/>
        <v>26</v>
      </c>
      <c r="B150" s="28">
        <f>FLOW!D154</f>
        <v>58.3</v>
      </c>
      <c r="C150" s="27">
        <f>FLOW!E154</f>
        <v>1166</v>
      </c>
      <c r="D150" s="28">
        <f>FLOW!G154</f>
        <v>37.299999999999997</v>
      </c>
      <c r="E150" s="27">
        <f>FLOW!H154</f>
        <v>528</v>
      </c>
      <c r="F150" s="27">
        <f>ORC!E150</f>
        <v>136</v>
      </c>
      <c r="G150" s="28">
        <f>ORC!I150</f>
        <v>19.899999999999999</v>
      </c>
      <c r="H150" s="27">
        <f t="shared" si="22"/>
        <v>392</v>
      </c>
      <c r="I150" s="28">
        <v>30.4</v>
      </c>
      <c r="J150" s="27">
        <f t="shared" si="23"/>
        <v>1234</v>
      </c>
      <c r="K150" s="28">
        <v>59.4</v>
      </c>
      <c r="L150" s="28">
        <f t="shared" si="24"/>
        <v>27.9</v>
      </c>
    </row>
    <row r="151" spans="1:23" x14ac:dyDescent="0.25">
      <c r="A151" s="106">
        <f t="shared" si="21"/>
        <v>27</v>
      </c>
      <c r="B151" s="28">
        <f>FLOW!D155</f>
        <v>58.4</v>
      </c>
      <c r="C151" s="27">
        <f>FLOW!E155</f>
        <v>1172</v>
      </c>
      <c r="D151" s="28">
        <f>FLOW!G155</f>
        <v>37.299999999999997</v>
      </c>
      <c r="E151" s="27">
        <f>FLOW!H155</f>
        <v>528</v>
      </c>
      <c r="F151" s="27">
        <f>ORC!E151</f>
        <v>134</v>
      </c>
      <c r="G151" s="28">
        <f>ORC!I151</f>
        <v>20</v>
      </c>
      <c r="H151" s="27">
        <f t="shared" si="22"/>
        <v>394</v>
      </c>
      <c r="I151" s="28">
        <v>30.5</v>
      </c>
      <c r="J151" s="27">
        <f t="shared" si="23"/>
        <v>1239</v>
      </c>
      <c r="K151" s="28">
        <v>59.5</v>
      </c>
      <c r="L151" s="28">
        <f t="shared" si="24"/>
        <v>27.9</v>
      </c>
    </row>
    <row r="152" spans="1:23" x14ac:dyDescent="0.25">
      <c r="A152" s="106">
        <f t="shared" si="21"/>
        <v>28</v>
      </c>
      <c r="B152" s="28">
        <f>FLOW!D156</f>
        <v>58.4</v>
      </c>
      <c r="C152" s="27">
        <f>FLOW!E156</f>
        <v>1172</v>
      </c>
      <c r="D152" s="28">
        <f>FLOW!G156</f>
        <v>37.200000000000003</v>
      </c>
      <c r="E152" s="27">
        <f>FLOW!H156</f>
        <v>526</v>
      </c>
      <c r="F152" s="27">
        <f>ORC!E152</f>
        <v>136</v>
      </c>
      <c r="G152" s="28">
        <f>ORC!I152</f>
        <v>19.900000000000006</v>
      </c>
      <c r="H152" s="27">
        <f t="shared" si="22"/>
        <v>390</v>
      </c>
      <c r="I152" s="28">
        <v>30.3</v>
      </c>
      <c r="J152" s="27">
        <f t="shared" si="23"/>
        <v>1240</v>
      </c>
      <c r="K152" s="28">
        <v>59.5</v>
      </c>
      <c r="L152" s="28">
        <f t="shared" si="24"/>
        <v>27.900000000000009</v>
      </c>
    </row>
    <row r="153" spans="1:23" x14ac:dyDescent="0.25">
      <c r="A153" s="106">
        <f t="shared" si="21"/>
        <v>29</v>
      </c>
      <c r="B153" s="28">
        <f>FLOW!D157</f>
        <v>58.4</v>
      </c>
      <c r="C153" s="27">
        <f>FLOW!E157</f>
        <v>1172</v>
      </c>
      <c r="D153" s="28">
        <f>FLOW!G157</f>
        <v>37.4</v>
      </c>
      <c r="E153" s="27">
        <f>FLOW!H157</f>
        <v>530</v>
      </c>
      <c r="F153" s="27">
        <f>ORC!E153</f>
        <v>136</v>
      </c>
      <c r="G153" s="28">
        <f>ORC!I153</f>
        <v>19.800000000000004</v>
      </c>
      <c r="H153" s="27">
        <f t="shared" si="22"/>
        <v>394</v>
      </c>
      <c r="I153" s="28">
        <v>30.5</v>
      </c>
      <c r="J153" s="27">
        <f t="shared" si="23"/>
        <v>1240</v>
      </c>
      <c r="K153" s="28">
        <v>59.5</v>
      </c>
      <c r="L153" s="28">
        <f t="shared" si="24"/>
        <v>27.800000000000004</v>
      </c>
    </row>
    <row r="154" spans="1:23" ht="18.75" thickBot="1" x14ac:dyDescent="0.3">
      <c r="A154" s="106">
        <f t="shared" si="21"/>
        <v>30</v>
      </c>
      <c r="B154" s="28">
        <f>FLOW!D158</f>
        <v>58.4</v>
      </c>
      <c r="C154" s="27">
        <f>FLOW!E158</f>
        <v>1172</v>
      </c>
      <c r="D154" s="28">
        <f>FLOW!G158</f>
        <v>37.1</v>
      </c>
      <c r="E154" s="27">
        <f>FLOW!H158</f>
        <v>524</v>
      </c>
      <c r="F154" s="27">
        <f>ORC!E154</f>
        <v>136</v>
      </c>
      <c r="G154" s="28">
        <f>ORC!I154</f>
        <v>19.900000000000006</v>
      </c>
      <c r="H154" s="27">
        <f t="shared" si="22"/>
        <v>388</v>
      </c>
      <c r="I154" s="28">
        <v>30.15</v>
      </c>
      <c r="J154" s="27">
        <f t="shared" si="23"/>
        <v>1240</v>
      </c>
      <c r="K154" s="28">
        <v>59.4</v>
      </c>
      <c r="L154" s="28">
        <f t="shared" si="24"/>
        <v>27.850000000000009</v>
      </c>
    </row>
    <row r="155" spans="1:23" ht="18.75" thickTop="1" x14ac:dyDescent="0.25">
      <c r="A155" s="109" t="s">
        <v>36</v>
      </c>
      <c r="B155" s="110">
        <f>MAX(B125:B154)</f>
        <v>60.5</v>
      </c>
      <c r="C155" s="110">
        <f t="shared" ref="C155:L155" si="25">MAX(C125:C154)</f>
        <v>1310</v>
      </c>
      <c r="D155" s="110">
        <f t="shared" si="25"/>
        <v>39.200000000000003</v>
      </c>
      <c r="E155" s="110">
        <f t="shared" si="25"/>
        <v>568</v>
      </c>
      <c r="F155" s="110">
        <f t="shared" si="25"/>
        <v>138</v>
      </c>
      <c r="G155" s="110">
        <f t="shared" si="25"/>
        <v>20.200000000000003</v>
      </c>
      <c r="H155" s="110">
        <f t="shared" si="25"/>
        <v>514</v>
      </c>
      <c r="I155" s="110">
        <f t="shared" si="25"/>
        <v>36.6</v>
      </c>
      <c r="J155" s="110">
        <f t="shared" si="25"/>
        <v>1372.5</v>
      </c>
      <c r="K155" s="110">
        <f t="shared" si="25"/>
        <v>61.35</v>
      </c>
      <c r="L155" s="110">
        <f t="shared" si="25"/>
        <v>28.35</v>
      </c>
    </row>
    <row r="156" spans="1:23" x14ac:dyDescent="0.25">
      <c r="A156" s="106" t="s">
        <v>37</v>
      </c>
      <c r="B156" s="28">
        <f>MIN(B125:B154)</f>
        <v>57.1</v>
      </c>
      <c r="C156" s="28">
        <f t="shared" ref="C156:L156" si="26">MIN(C125:C154)</f>
        <v>1100</v>
      </c>
      <c r="D156" s="28">
        <f t="shared" si="26"/>
        <v>36</v>
      </c>
      <c r="E156" s="28">
        <f t="shared" si="26"/>
        <v>501</v>
      </c>
      <c r="F156" s="28">
        <f t="shared" si="26"/>
        <v>0</v>
      </c>
      <c r="G156" s="28">
        <f t="shared" si="26"/>
        <v>18.600000000000001</v>
      </c>
      <c r="H156" s="28">
        <f t="shared" si="26"/>
        <v>366</v>
      </c>
      <c r="I156" s="28">
        <f t="shared" si="26"/>
        <v>28.95</v>
      </c>
      <c r="J156" s="28">
        <f t="shared" si="26"/>
        <v>1117</v>
      </c>
      <c r="K156" s="28">
        <f t="shared" si="26"/>
        <v>57.45</v>
      </c>
      <c r="L156" s="28">
        <f t="shared" si="26"/>
        <v>19.450000000000003</v>
      </c>
    </row>
    <row r="157" spans="1:23" x14ac:dyDescent="0.25">
      <c r="A157" s="106" t="s">
        <v>35</v>
      </c>
      <c r="B157" s="28">
        <f>AVERAGE(B125:B154)</f>
        <v>58.216666666666683</v>
      </c>
      <c r="C157" s="28">
        <f t="shared" ref="C157:L157" si="27">AVERAGE(C125:C154)</f>
        <v>1163.8</v>
      </c>
      <c r="D157" s="28">
        <f t="shared" si="27"/>
        <v>37.059999999999988</v>
      </c>
      <c r="E157" s="28">
        <f t="shared" si="27"/>
        <v>523.33333333333337</v>
      </c>
      <c r="F157" s="28">
        <f t="shared" si="27"/>
        <v>123.26666666666667</v>
      </c>
      <c r="G157" s="28">
        <f t="shared" si="27"/>
        <v>19.686666666666664</v>
      </c>
      <c r="H157" s="28">
        <f t="shared" si="27"/>
        <v>400.06666666666666</v>
      </c>
      <c r="I157" s="28">
        <f t="shared" si="27"/>
        <v>30.795000000000005</v>
      </c>
      <c r="J157" s="28">
        <f t="shared" si="27"/>
        <v>1225.4333333333334</v>
      </c>
      <c r="K157" s="28">
        <f t="shared" si="27"/>
        <v>59.245000000000019</v>
      </c>
      <c r="L157" s="28">
        <f t="shared" si="27"/>
        <v>26.979999999999993</v>
      </c>
    </row>
    <row r="158" spans="1:23" x14ac:dyDescent="0.25">
      <c r="A158" s="112" t="s">
        <v>38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23" x14ac:dyDescent="0.25">
      <c r="A159" s="113" t="s">
        <v>39</v>
      </c>
    </row>
    <row r="161" spans="1:12" x14ac:dyDescent="0.25">
      <c r="A161" s="440" t="s">
        <v>0</v>
      </c>
      <c r="B161" s="440"/>
      <c r="C161" s="440"/>
      <c r="D161" s="440"/>
      <c r="E161" s="440"/>
      <c r="F161" s="440"/>
      <c r="G161" s="440"/>
      <c r="H161" s="440"/>
      <c r="I161" s="440"/>
      <c r="J161" s="440"/>
      <c r="K161" s="440"/>
      <c r="L161" s="440"/>
    </row>
    <row r="162" spans="1:12" x14ac:dyDescent="0.25">
      <c r="A162" s="102"/>
    </row>
    <row r="163" spans="1:12" x14ac:dyDescent="0.25">
      <c r="A163" s="103" t="s">
        <v>26</v>
      </c>
      <c r="B163" s="104" t="s">
        <v>4</v>
      </c>
      <c r="C163" s="105"/>
      <c r="D163" s="437" t="s">
        <v>5</v>
      </c>
      <c r="E163" s="438"/>
      <c r="F163" s="106" t="s">
        <v>72</v>
      </c>
      <c r="G163" s="106" t="s">
        <v>73</v>
      </c>
      <c r="H163" s="437" t="s">
        <v>74</v>
      </c>
      <c r="I163" s="438"/>
      <c r="J163" s="437" t="s">
        <v>75</v>
      </c>
      <c r="K163" s="438"/>
      <c r="L163" s="364" t="s">
        <v>73</v>
      </c>
    </row>
    <row r="164" spans="1:12" x14ac:dyDescent="0.25">
      <c r="A164" s="107">
        <f>A4</f>
        <v>2019</v>
      </c>
      <c r="B164" s="106" t="s">
        <v>14</v>
      </c>
      <c r="C164" s="106" t="s">
        <v>13</v>
      </c>
      <c r="D164" s="106" t="s">
        <v>14</v>
      </c>
      <c r="E164" s="106" t="s">
        <v>13</v>
      </c>
      <c r="F164" s="106" t="s">
        <v>13</v>
      </c>
      <c r="G164" s="106" t="s">
        <v>50</v>
      </c>
      <c r="H164" s="106" t="s">
        <v>13</v>
      </c>
      <c r="I164" s="106" t="s">
        <v>14</v>
      </c>
      <c r="J164" s="106" t="s">
        <v>13</v>
      </c>
      <c r="K164" s="106" t="s">
        <v>14</v>
      </c>
      <c r="L164" s="106" t="s">
        <v>76</v>
      </c>
    </row>
    <row r="165" spans="1:12" x14ac:dyDescent="0.25">
      <c r="A165" s="106">
        <v>1</v>
      </c>
      <c r="B165" s="28">
        <f>FLOW!D170</f>
        <v>58.5</v>
      </c>
      <c r="C165" s="27">
        <f>FLOW!E170</f>
        <v>1180</v>
      </c>
      <c r="D165" s="28">
        <f>FLOW!G170</f>
        <v>37.4</v>
      </c>
      <c r="E165" s="27">
        <f>FLOW!H170</f>
        <v>530</v>
      </c>
      <c r="F165" s="27">
        <f>ORC!E165</f>
        <v>135</v>
      </c>
      <c r="G165" s="28">
        <f>ORC!I165</f>
        <v>20</v>
      </c>
      <c r="H165" s="27">
        <f>E165-F165</f>
        <v>395</v>
      </c>
      <c r="I165" s="28">
        <v>30.55</v>
      </c>
      <c r="J165" s="27">
        <f>C165+0.5*F165</f>
        <v>1247.5</v>
      </c>
      <c r="K165" s="28">
        <v>59.6</v>
      </c>
      <c r="L165" s="28">
        <f>G165+(K165-B165)+(D165-I165)</f>
        <v>27.95</v>
      </c>
    </row>
    <row r="166" spans="1:12" x14ac:dyDescent="0.25">
      <c r="A166" s="106">
        <f t="shared" ref="A166:A195" si="28">SUM(A165+1)</f>
        <v>2</v>
      </c>
      <c r="B166" s="28">
        <f>FLOW!D171</f>
        <v>58.5</v>
      </c>
      <c r="C166" s="27">
        <f>FLOW!E171</f>
        <v>1180</v>
      </c>
      <c r="D166" s="28">
        <f>FLOW!G171</f>
        <v>37.4</v>
      </c>
      <c r="E166" s="27">
        <f>FLOW!H171</f>
        <v>530</v>
      </c>
      <c r="F166" s="27">
        <f>ORC!E166</f>
        <v>135</v>
      </c>
      <c r="G166" s="28">
        <f>ORC!I166</f>
        <v>20</v>
      </c>
      <c r="H166" s="27">
        <f t="shared" ref="H166:H195" si="29">E166-F166</f>
        <v>395</v>
      </c>
      <c r="I166" s="28">
        <v>30.55</v>
      </c>
      <c r="J166" s="27">
        <f t="shared" ref="J166:J195" si="30">C166+0.5*F166</f>
        <v>1247.5</v>
      </c>
      <c r="K166" s="28">
        <v>59.6</v>
      </c>
      <c r="L166" s="28">
        <f t="shared" ref="L166:L195" si="31">G166+(K166-B166)+(D166-I166)</f>
        <v>27.95</v>
      </c>
    </row>
    <row r="167" spans="1:12" x14ac:dyDescent="0.25">
      <c r="A167" s="106">
        <f t="shared" si="28"/>
        <v>3</v>
      </c>
      <c r="B167" s="28">
        <f>FLOW!D172</f>
        <v>58.5</v>
      </c>
      <c r="C167" s="27">
        <f>FLOW!E172</f>
        <v>1180</v>
      </c>
      <c r="D167" s="28">
        <f>FLOW!G172</f>
        <v>37.6</v>
      </c>
      <c r="E167" s="27">
        <f>FLOW!H172</f>
        <v>534</v>
      </c>
      <c r="F167" s="27">
        <f>ORC!E167</f>
        <v>136</v>
      </c>
      <c r="G167" s="28">
        <f>ORC!I167</f>
        <v>19.800000000000004</v>
      </c>
      <c r="H167" s="27">
        <f t="shared" si="29"/>
        <v>398</v>
      </c>
      <c r="I167" s="28">
        <v>30.7</v>
      </c>
      <c r="J167" s="27">
        <f t="shared" si="30"/>
        <v>1248</v>
      </c>
      <c r="K167" s="28">
        <v>59.6</v>
      </c>
      <c r="L167" s="28">
        <f t="shared" si="31"/>
        <v>27.800000000000008</v>
      </c>
    </row>
    <row r="168" spans="1:12" x14ac:dyDescent="0.25">
      <c r="A168" s="106">
        <f t="shared" si="28"/>
        <v>4</v>
      </c>
      <c r="B168" s="28">
        <f>FLOW!D173</f>
        <v>58.5</v>
      </c>
      <c r="C168" s="27">
        <f>FLOW!E173</f>
        <v>1180</v>
      </c>
      <c r="D168" s="28">
        <f>FLOW!G173</f>
        <v>37.5</v>
      </c>
      <c r="E168" s="27">
        <f>FLOW!H173</f>
        <v>532</v>
      </c>
      <c r="F168" s="27">
        <f>ORC!E168</f>
        <v>136</v>
      </c>
      <c r="G168" s="28">
        <f>ORC!I168</f>
        <v>19.799999999999997</v>
      </c>
      <c r="H168" s="27">
        <f t="shared" si="29"/>
        <v>396</v>
      </c>
      <c r="I168" s="28">
        <v>30.6</v>
      </c>
      <c r="J168" s="27">
        <f t="shared" si="30"/>
        <v>1248</v>
      </c>
      <c r="K168" s="28">
        <v>59.6</v>
      </c>
      <c r="L168" s="28">
        <f t="shared" si="31"/>
        <v>27.799999999999997</v>
      </c>
    </row>
    <row r="169" spans="1:12" x14ac:dyDescent="0.25">
      <c r="A169" s="106">
        <f t="shared" si="28"/>
        <v>5</v>
      </c>
      <c r="B169" s="28">
        <f>FLOW!D174</f>
        <v>58.5</v>
      </c>
      <c r="C169" s="27">
        <f>FLOW!E174</f>
        <v>1180</v>
      </c>
      <c r="D169" s="28">
        <f>FLOW!G174</f>
        <v>37.700000000000003</v>
      </c>
      <c r="E169" s="27">
        <f>FLOW!H174</f>
        <v>536</v>
      </c>
      <c r="F169" s="27">
        <f>ORC!E169</f>
        <v>138</v>
      </c>
      <c r="G169" s="28">
        <f>ORC!I169</f>
        <v>19.399999999999999</v>
      </c>
      <c r="H169" s="27">
        <f t="shared" si="29"/>
        <v>398</v>
      </c>
      <c r="I169" s="28">
        <v>30.7</v>
      </c>
      <c r="J169" s="27">
        <f t="shared" si="30"/>
        <v>1249</v>
      </c>
      <c r="K169" s="28">
        <v>59.6</v>
      </c>
      <c r="L169" s="28">
        <f t="shared" si="31"/>
        <v>27.500000000000004</v>
      </c>
    </row>
    <row r="170" spans="1:12" x14ac:dyDescent="0.25">
      <c r="A170" s="106">
        <f t="shared" si="28"/>
        <v>6</v>
      </c>
      <c r="B170" s="28">
        <f>FLOW!D175</f>
        <v>58.5</v>
      </c>
      <c r="C170" s="27">
        <f>FLOW!E175</f>
        <v>1180</v>
      </c>
      <c r="D170" s="28">
        <f>FLOW!G175</f>
        <v>37.9</v>
      </c>
      <c r="E170" s="27">
        <f>FLOW!H175</f>
        <v>541</v>
      </c>
      <c r="F170" s="27">
        <f>ORC!E170</f>
        <v>138</v>
      </c>
      <c r="G170" s="28">
        <f>ORC!I170</f>
        <v>19.399999999999999</v>
      </c>
      <c r="H170" s="27">
        <f t="shared" si="29"/>
        <v>403</v>
      </c>
      <c r="I170" s="28">
        <v>30.95</v>
      </c>
      <c r="J170" s="27">
        <f t="shared" si="30"/>
        <v>1249</v>
      </c>
      <c r="K170" s="28">
        <v>59.6</v>
      </c>
      <c r="L170" s="28">
        <f t="shared" si="31"/>
        <v>27.45</v>
      </c>
    </row>
    <row r="171" spans="1:12" x14ac:dyDescent="0.25">
      <c r="A171" s="106">
        <f t="shared" si="28"/>
        <v>7</v>
      </c>
      <c r="B171" s="28">
        <f>FLOW!D176</f>
        <v>58.6</v>
      </c>
      <c r="C171" s="27">
        <f>FLOW!E176</f>
        <v>1185</v>
      </c>
      <c r="D171" s="28">
        <f>FLOW!G176</f>
        <v>37.700000000000003</v>
      </c>
      <c r="E171" s="27">
        <f>FLOW!H176</f>
        <v>536</v>
      </c>
      <c r="F171" s="27">
        <f>ORC!E171</f>
        <v>137</v>
      </c>
      <c r="G171" s="28">
        <f>ORC!I171</f>
        <v>19.700000000000003</v>
      </c>
      <c r="H171" s="27">
        <f t="shared" si="29"/>
        <v>399</v>
      </c>
      <c r="I171" s="28">
        <v>30.75</v>
      </c>
      <c r="J171" s="27">
        <f t="shared" si="30"/>
        <v>1253.5</v>
      </c>
      <c r="K171" s="28">
        <v>59.7</v>
      </c>
      <c r="L171" s="28">
        <f t="shared" si="31"/>
        <v>27.750000000000007</v>
      </c>
    </row>
    <row r="172" spans="1:12" x14ac:dyDescent="0.25">
      <c r="A172" s="106">
        <f t="shared" si="28"/>
        <v>8</v>
      </c>
      <c r="B172" s="28">
        <f>FLOW!D177</f>
        <v>58.9</v>
      </c>
      <c r="C172" s="27">
        <f>FLOW!E177</f>
        <v>1203</v>
      </c>
      <c r="D172" s="28">
        <f>FLOW!G177</f>
        <v>37.9</v>
      </c>
      <c r="E172" s="27">
        <f>FLOW!H177</f>
        <v>541</v>
      </c>
      <c r="F172" s="27">
        <f>ORC!E172</f>
        <v>138</v>
      </c>
      <c r="G172" s="28">
        <f>ORC!I172</f>
        <v>19.900000000000006</v>
      </c>
      <c r="H172" s="27">
        <f t="shared" si="29"/>
        <v>403</v>
      </c>
      <c r="I172" s="28">
        <v>30.95</v>
      </c>
      <c r="J172" s="27">
        <f t="shared" si="30"/>
        <v>1272</v>
      </c>
      <c r="K172" s="28">
        <v>60</v>
      </c>
      <c r="L172" s="164">
        <f t="shared" si="31"/>
        <v>27.950000000000006</v>
      </c>
    </row>
    <row r="173" spans="1:12" x14ac:dyDescent="0.25">
      <c r="A173" s="106">
        <f t="shared" si="28"/>
        <v>9</v>
      </c>
      <c r="B173" s="28">
        <f>FLOW!D178</f>
        <v>59.2</v>
      </c>
      <c r="C173" s="27">
        <f>FLOW!E178</f>
        <v>1220</v>
      </c>
      <c r="D173" s="28">
        <f>FLOW!G178</f>
        <v>38.1</v>
      </c>
      <c r="E173" s="27">
        <f>FLOW!H178</f>
        <v>545</v>
      </c>
      <c r="F173" s="27">
        <f>ORC!E173</f>
        <v>136</v>
      </c>
      <c r="G173" s="28">
        <f>ORC!I173</f>
        <v>19.899999999999999</v>
      </c>
      <c r="H173" s="27">
        <f t="shared" si="29"/>
        <v>409</v>
      </c>
      <c r="I173" s="28">
        <v>31.3</v>
      </c>
      <c r="J173" s="27">
        <f t="shared" si="30"/>
        <v>1288</v>
      </c>
      <c r="K173" s="28">
        <v>60.2</v>
      </c>
      <c r="L173" s="28">
        <f t="shared" si="31"/>
        <v>27.7</v>
      </c>
    </row>
    <row r="174" spans="1:12" x14ac:dyDescent="0.25">
      <c r="A174" s="106">
        <f t="shared" si="28"/>
        <v>10</v>
      </c>
      <c r="B174" s="28">
        <f>FLOW!D179</f>
        <v>59.6</v>
      </c>
      <c r="C174" s="27">
        <f>FLOW!E179</f>
        <v>1248</v>
      </c>
      <c r="D174" s="28">
        <f>FLOW!G179</f>
        <v>38.6</v>
      </c>
      <c r="E174" s="27">
        <f>FLOW!H179</f>
        <v>555</v>
      </c>
      <c r="F174" s="27">
        <f>ORC!E174</f>
        <v>136</v>
      </c>
      <c r="G174" s="28">
        <f>ORC!I174</f>
        <v>20.100000000000001</v>
      </c>
      <c r="H174" s="27">
        <f t="shared" si="29"/>
        <v>419</v>
      </c>
      <c r="I174" s="28">
        <v>31.8</v>
      </c>
      <c r="J174" s="27">
        <f t="shared" si="30"/>
        <v>1316</v>
      </c>
      <c r="K174" s="28">
        <v>60.45</v>
      </c>
      <c r="L174" s="28">
        <f t="shared" si="31"/>
        <v>27.750000000000004</v>
      </c>
    </row>
    <row r="175" spans="1:12" x14ac:dyDescent="0.25">
      <c r="A175" s="106">
        <f t="shared" si="28"/>
        <v>11</v>
      </c>
      <c r="B175" s="28">
        <f>FLOW!D180</f>
        <v>60.2</v>
      </c>
      <c r="C175" s="27">
        <f>FLOW!E180</f>
        <v>1287</v>
      </c>
      <c r="D175" s="28">
        <f>FLOW!G180</f>
        <v>38.799999999999997</v>
      </c>
      <c r="E175" s="27">
        <f>FLOW!H180</f>
        <v>559</v>
      </c>
      <c r="F175" s="27">
        <f>ORC!E175</f>
        <v>133</v>
      </c>
      <c r="G175" s="28">
        <f>ORC!I175</f>
        <v>20.100000000000001</v>
      </c>
      <c r="H175" s="27">
        <f t="shared" si="29"/>
        <v>426</v>
      </c>
      <c r="I175" s="28">
        <v>32.200000000000003</v>
      </c>
      <c r="J175" s="27">
        <f t="shared" si="30"/>
        <v>1353.5</v>
      </c>
      <c r="K175" s="28">
        <v>61.1</v>
      </c>
      <c r="L175" s="28">
        <f t="shared" si="31"/>
        <v>27.599999999999994</v>
      </c>
    </row>
    <row r="176" spans="1:12" x14ac:dyDescent="0.25">
      <c r="A176" s="106">
        <f t="shared" si="28"/>
        <v>12</v>
      </c>
      <c r="B176" s="28">
        <f>FLOW!D181</f>
        <v>60.5</v>
      </c>
      <c r="C176" s="27">
        <f>FLOW!E181</f>
        <v>1310</v>
      </c>
      <c r="D176" s="28">
        <f>FLOW!G181</f>
        <v>39.200000000000003</v>
      </c>
      <c r="E176" s="27">
        <f>FLOW!H181</f>
        <v>568</v>
      </c>
      <c r="F176" s="27">
        <f>ORC!E176</f>
        <v>112</v>
      </c>
      <c r="G176" s="28">
        <f>ORC!I176</f>
        <v>20</v>
      </c>
      <c r="H176" s="27">
        <f t="shared" si="29"/>
        <v>456</v>
      </c>
      <c r="I176" s="28">
        <v>33.75</v>
      </c>
      <c r="J176" s="27">
        <f t="shared" si="30"/>
        <v>1366</v>
      </c>
      <c r="K176" s="28">
        <v>61.25</v>
      </c>
      <c r="L176" s="28">
        <f t="shared" si="31"/>
        <v>26.200000000000003</v>
      </c>
    </row>
    <row r="177" spans="1:12" x14ac:dyDescent="0.25">
      <c r="A177" s="106">
        <f t="shared" si="28"/>
        <v>13</v>
      </c>
      <c r="B177" s="28">
        <f>FLOW!D182</f>
        <v>60.6</v>
      </c>
      <c r="C177" s="27">
        <f>FLOW!E182</f>
        <v>1315</v>
      </c>
      <c r="D177" s="28">
        <f>FLOW!G182</f>
        <v>39.299999999999997</v>
      </c>
      <c r="E177" s="27">
        <f>FLOW!H182</f>
        <v>570</v>
      </c>
      <c r="F177" s="27">
        <f>ORC!E177</f>
        <v>132</v>
      </c>
      <c r="G177" s="28">
        <f>ORC!I177</f>
        <v>19.899999999999999</v>
      </c>
      <c r="H177" s="27">
        <f t="shared" si="29"/>
        <v>438</v>
      </c>
      <c r="I177" s="28">
        <v>32.799999999999997</v>
      </c>
      <c r="J177" s="27">
        <f t="shared" si="30"/>
        <v>1381</v>
      </c>
      <c r="K177" s="28">
        <v>61.45</v>
      </c>
      <c r="L177" s="28">
        <f t="shared" si="31"/>
        <v>27.25</v>
      </c>
    </row>
    <row r="178" spans="1:12" x14ac:dyDescent="0.25">
      <c r="A178" s="106">
        <f t="shared" si="28"/>
        <v>14</v>
      </c>
      <c r="B178" s="28">
        <f>FLOW!D183</f>
        <v>60.7</v>
      </c>
      <c r="C178" s="27">
        <f>FLOW!E183</f>
        <v>1324</v>
      </c>
      <c r="D178" s="28">
        <f>FLOW!G183</f>
        <v>39.5</v>
      </c>
      <c r="E178" s="27">
        <f>FLOW!H183</f>
        <v>574</v>
      </c>
      <c r="F178" s="27">
        <f>ORC!E178</f>
        <v>100</v>
      </c>
      <c r="G178" s="28">
        <f>ORC!I178</f>
        <v>19.799999999999997</v>
      </c>
      <c r="H178" s="27">
        <f t="shared" si="29"/>
        <v>474</v>
      </c>
      <c r="I178" s="28">
        <v>34.65</v>
      </c>
      <c r="J178" s="27">
        <f t="shared" si="30"/>
        <v>1374</v>
      </c>
      <c r="K178" s="28">
        <v>61.4</v>
      </c>
      <c r="L178" s="28">
        <f t="shared" si="31"/>
        <v>25.349999999999994</v>
      </c>
    </row>
    <row r="179" spans="1:12" x14ac:dyDescent="0.25">
      <c r="A179" s="106">
        <f t="shared" si="28"/>
        <v>15</v>
      </c>
      <c r="B179" s="28">
        <f>FLOW!D184</f>
        <v>60.7</v>
      </c>
      <c r="C179" s="27">
        <f>FLOW!E184</f>
        <v>1293</v>
      </c>
      <c r="D179" s="28">
        <f>FLOW!G184</f>
        <v>39.6</v>
      </c>
      <c r="E179" s="27">
        <f>FLOW!H184</f>
        <v>576</v>
      </c>
      <c r="F179" s="27">
        <f>ORC!E179</f>
        <v>100</v>
      </c>
      <c r="G179" s="28">
        <f>ORC!I179</f>
        <v>19.899999999999999</v>
      </c>
      <c r="H179" s="27">
        <f t="shared" si="29"/>
        <v>476</v>
      </c>
      <c r="I179" s="28">
        <v>34.75</v>
      </c>
      <c r="J179" s="27">
        <f t="shared" si="30"/>
        <v>1343</v>
      </c>
      <c r="K179" s="28">
        <v>61.4</v>
      </c>
      <c r="L179" s="28">
        <f t="shared" si="31"/>
        <v>25.449999999999996</v>
      </c>
    </row>
    <row r="180" spans="1:12" x14ac:dyDescent="0.25">
      <c r="A180" s="106">
        <f t="shared" si="28"/>
        <v>16</v>
      </c>
      <c r="B180" s="28">
        <f>FLOW!D185</f>
        <v>60.8</v>
      </c>
      <c r="C180" s="27">
        <f>FLOW!E185</f>
        <v>1300</v>
      </c>
      <c r="D180" s="28">
        <f>FLOW!G185</f>
        <v>39.700000000000003</v>
      </c>
      <c r="E180" s="27">
        <f>FLOW!H185</f>
        <v>579</v>
      </c>
      <c r="F180" s="27">
        <f>ORC!E180</f>
        <v>101</v>
      </c>
      <c r="G180" s="28">
        <f>ORC!I180</f>
        <v>19.800000000000004</v>
      </c>
      <c r="H180" s="27">
        <f t="shared" si="29"/>
        <v>478</v>
      </c>
      <c r="I180" s="28">
        <v>34.85</v>
      </c>
      <c r="J180" s="27">
        <f t="shared" si="30"/>
        <v>1350.5</v>
      </c>
      <c r="K180" s="28">
        <v>61.45</v>
      </c>
      <c r="L180" s="28">
        <f t="shared" si="31"/>
        <v>25.300000000000011</v>
      </c>
    </row>
    <row r="181" spans="1:12" x14ac:dyDescent="0.25">
      <c r="A181" s="106">
        <f t="shared" si="28"/>
        <v>17</v>
      </c>
      <c r="B181" s="28">
        <f>FLOW!D186</f>
        <v>60.8</v>
      </c>
      <c r="C181" s="27">
        <f>FLOW!E186</f>
        <v>1300</v>
      </c>
      <c r="D181" s="28">
        <f>FLOW!G186</f>
        <v>39.799999999999997</v>
      </c>
      <c r="E181" s="27">
        <f>FLOW!H186</f>
        <v>581</v>
      </c>
      <c r="F181" s="27">
        <f>ORC!E181</f>
        <v>116</v>
      </c>
      <c r="G181" s="28">
        <f>ORC!I181</f>
        <v>19.800000000000004</v>
      </c>
      <c r="H181" s="27">
        <f t="shared" si="29"/>
        <v>465</v>
      </c>
      <c r="I181" s="28">
        <v>34.200000000000003</v>
      </c>
      <c r="J181" s="27">
        <f t="shared" si="30"/>
        <v>1358</v>
      </c>
      <c r="K181" s="28">
        <v>61.55</v>
      </c>
      <c r="L181" s="28">
        <f t="shared" si="31"/>
        <v>26.15</v>
      </c>
    </row>
    <row r="182" spans="1:12" x14ac:dyDescent="0.25">
      <c r="A182" s="106">
        <f t="shared" si="28"/>
        <v>18</v>
      </c>
      <c r="B182" s="28">
        <f>FLOW!D187</f>
        <v>61</v>
      </c>
      <c r="C182" s="27">
        <f>FLOW!E187</f>
        <v>1315</v>
      </c>
      <c r="D182" s="28">
        <f>FLOW!G187</f>
        <v>39.799999999999997</v>
      </c>
      <c r="E182" s="27">
        <f>FLOW!H187</f>
        <v>581</v>
      </c>
      <c r="F182" s="27">
        <f>ORC!E182</f>
        <v>119</v>
      </c>
      <c r="G182" s="28">
        <f>ORC!I182</f>
        <v>19.899999999999999</v>
      </c>
      <c r="H182" s="27">
        <f t="shared" si="29"/>
        <v>462</v>
      </c>
      <c r="I182" s="28">
        <v>34.049999999999997</v>
      </c>
      <c r="J182" s="27">
        <f t="shared" si="30"/>
        <v>1374.5</v>
      </c>
      <c r="K182" s="28">
        <v>61.75</v>
      </c>
      <c r="L182" s="28">
        <f t="shared" si="31"/>
        <v>26.4</v>
      </c>
    </row>
    <row r="183" spans="1:12" x14ac:dyDescent="0.25">
      <c r="A183" s="106">
        <f t="shared" si="28"/>
        <v>19</v>
      </c>
      <c r="B183" s="28">
        <f>FLOW!D188</f>
        <v>61.1</v>
      </c>
      <c r="C183" s="27">
        <f>FLOW!E188</f>
        <v>1322</v>
      </c>
      <c r="D183" s="28">
        <f>FLOW!G188</f>
        <v>40</v>
      </c>
      <c r="E183" s="27">
        <f>FLOW!H188</f>
        <v>585</v>
      </c>
      <c r="F183" s="27">
        <f>ORC!E183</f>
        <v>119</v>
      </c>
      <c r="G183" s="28">
        <f>ORC!I183</f>
        <v>19.5</v>
      </c>
      <c r="H183" s="27">
        <f t="shared" si="29"/>
        <v>466</v>
      </c>
      <c r="I183" s="28">
        <v>34.25</v>
      </c>
      <c r="J183" s="27">
        <f t="shared" si="30"/>
        <v>1381.5</v>
      </c>
      <c r="K183" s="28">
        <v>61.85</v>
      </c>
      <c r="L183" s="28">
        <f t="shared" si="31"/>
        <v>26</v>
      </c>
    </row>
    <row r="184" spans="1:12" x14ac:dyDescent="0.25">
      <c r="A184" s="106">
        <f t="shared" si="28"/>
        <v>20</v>
      </c>
      <c r="B184" s="28">
        <f>FLOW!D189</f>
        <v>61.4</v>
      </c>
      <c r="C184" s="27">
        <f>FLOW!E189</f>
        <v>1345</v>
      </c>
      <c r="D184" s="28">
        <f>FLOW!G189</f>
        <v>40.299999999999997</v>
      </c>
      <c r="E184" s="27">
        <f>FLOW!H189</f>
        <v>592</v>
      </c>
      <c r="F184" s="27">
        <f>ORC!E184</f>
        <v>119</v>
      </c>
      <c r="G184" s="28">
        <f>ORC!I184</f>
        <v>19.399999999999999</v>
      </c>
      <c r="H184" s="27">
        <f t="shared" si="29"/>
        <v>473</v>
      </c>
      <c r="I184" s="28">
        <v>34.6</v>
      </c>
      <c r="J184" s="27">
        <f t="shared" si="30"/>
        <v>1404.5</v>
      </c>
      <c r="K184" s="28">
        <v>62.1</v>
      </c>
      <c r="L184" s="28">
        <f t="shared" si="31"/>
        <v>25.799999999999997</v>
      </c>
    </row>
    <row r="185" spans="1:12" x14ac:dyDescent="0.25">
      <c r="A185" s="106">
        <f t="shared" si="28"/>
        <v>21</v>
      </c>
      <c r="B185" s="28">
        <f>FLOW!D190</f>
        <v>61.5</v>
      </c>
      <c r="C185" s="27">
        <f>FLOW!E190</f>
        <v>1355</v>
      </c>
      <c r="D185" s="28">
        <f>FLOW!G190</f>
        <v>40.299999999999997</v>
      </c>
      <c r="E185" s="27">
        <f>FLOW!H190</f>
        <v>592</v>
      </c>
      <c r="F185" s="27">
        <f>ORC!E185</f>
        <v>120</v>
      </c>
      <c r="G185" s="28">
        <f>ORC!I185</f>
        <v>20.100000000000009</v>
      </c>
      <c r="H185" s="27">
        <f t="shared" si="29"/>
        <v>472</v>
      </c>
      <c r="I185" s="28">
        <v>34.549999999999997</v>
      </c>
      <c r="J185" s="27">
        <f t="shared" si="30"/>
        <v>1415</v>
      </c>
      <c r="K185" s="28">
        <v>62.2</v>
      </c>
      <c r="L185" s="28">
        <f t="shared" si="31"/>
        <v>26.550000000000011</v>
      </c>
    </row>
    <row r="186" spans="1:12" x14ac:dyDescent="0.25">
      <c r="A186" s="106">
        <f t="shared" si="28"/>
        <v>22</v>
      </c>
      <c r="B186" s="28">
        <f>FLOW!D191</f>
        <v>61.6</v>
      </c>
      <c r="C186" s="27">
        <f>FLOW!E191</f>
        <v>1362</v>
      </c>
      <c r="D186" s="28">
        <f>FLOW!G191</f>
        <v>40.4</v>
      </c>
      <c r="E186" s="27">
        <f>FLOW!H191</f>
        <v>594</v>
      </c>
      <c r="F186" s="27">
        <f>ORC!E186</f>
        <v>119</v>
      </c>
      <c r="G186" s="28">
        <f>ORC!I186</f>
        <v>19.900000000000006</v>
      </c>
      <c r="H186" s="27">
        <f t="shared" si="29"/>
        <v>475</v>
      </c>
      <c r="I186" s="28">
        <v>34.700000000000003</v>
      </c>
      <c r="J186" s="27">
        <f t="shared" si="30"/>
        <v>1421.5</v>
      </c>
      <c r="K186" s="28">
        <v>62.3</v>
      </c>
      <c r="L186" s="28">
        <f t="shared" si="31"/>
        <v>26.299999999999997</v>
      </c>
    </row>
    <row r="187" spans="1:12" x14ac:dyDescent="0.25">
      <c r="A187" s="106">
        <f t="shared" si="28"/>
        <v>23</v>
      </c>
      <c r="B187" s="28">
        <f>FLOW!D192</f>
        <v>61.6</v>
      </c>
      <c r="C187" s="27">
        <f>FLOW!E192</f>
        <v>1362</v>
      </c>
      <c r="D187" s="28">
        <f>FLOW!G192</f>
        <v>40.4</v>
      </c>
      <c r="E187" s="27">
        <f>FLOW!H192</f>
        <v>594</v>
      </c>
      <c r="F187" s="27">
        <f>ORC!E187</f>
        <v>119</v>
      </c>
      <c r="G187" s="28">
        <f>ORC!I187</f>
        <v>19.800000000000004</v>
      </c>
      <c r="H187" s="27">
        <f t="shared" si="29"/>
        <v>475</v>
      </c>
      <c r="I187" s="28">
        <v>34.700000000000003</v>
      </c>
      <c r="J187" s="27">
        <f t="shared" si="30"/>
        <v>1421.5</v>
      </c>
      <c r="K187" s="28">
        <v>62.3</v>
      </c>
      <c r="L187" s="164">
        <f t="shared" si="31"/>
        <v>26.199999999999996</v>
      </c>
    </row>
    <row r="188" spans="1:12" x14ac:dyDescent="0.25">
      <c r="A188" s="106">
        <f t="shared" si="28"/>
        <v>24</v>
      </c>
      <c r="B188" s="28">
        <f>FLOW!D193</f>
        <v>61.5</v>
      </c>
      <c r="C188" s="27">
        <f>FLOW!E193</f>
        <v>1355</v>
      </c>
      <c r="D188" s="28">
        <f>FLOW!G193</f>
        <v>40.5</v>
      </c>
      <c r="E188" s="27">
        <f>FLOW!H193</f>
        <v>596</v>
      </c>
      <c r="F188" s="27">
        <f>ORC!E188</f>
        <v>119</v>
      </c>
      <c r="G188" s="28">
        <f>ORC!I188</f>
        <v>19.800000000000004</v>
      </c>
      <c r="H188" s="27">
        <f t="shared" si="29"/>
        <v>477</v>
      </c>
      <c r="I188" s="28">
        <v>34.799999999999997</v>
      </c>
      <c r="J188" s="27">
        <f t="shared" si="30"/>
        <v>1414.5</v>
      </c>
      <c r="K188" s="28">
        <v>62.5</v>
      </c>
      <c r="L188" s="164">
        <f t="shared" si="31"/>
        <v>26.500000000000007</v>
      </c>
    </row>
    <row r="189" spans="1:12" x14ac:dyDescent="0.25">
      <c r="A189" s="106">
        <f t="shared" si="28"/>
        <v>25</v>
      </c>
      <c r="B189" s="28">
        <f>FLOW!D194</f>
        <v>61.4</v>
      </c>
      <c r="C189" s="27">
        <f>FLOW!E194</f>
        <v>1291</v>
      </c>
      <c r="D189" s="28">
        <f>FLOW!G194</f>
        <v>40.299999999999997</v>
      </c>
      <c r="E189" s="27">
        <f>FLOW!H194</f>
        <v>592</v>
      </c>
      <c r="F189" s="27">
        <f>ORC!E189</f>
        <v>119</v>
      </c>
      <c r="G189" s="28">
        <f>ORC!I189</f>
        <v>19.900000000000006</v>
      </c>
      <c r="H189" s="27">
        <f t="shared" si="29"/>
        <v>473</v>
      </c>
      <c r="I189" s="28">
        <v>34.6</v>
      </c>
      <c r="J189" s="27">
        <f t="shared" si="30"/>
        <v>1350.5</v>
      </c>
      <c r="K189" s="28">
        <v>62</v>
      </c>
      <c r="L189" s="164">
        <f t="shared" si="31"/>
        <v>26.200000000000003</v>
      </c>
    </row>
    <row r="190" spans="1:12" x14ac:dyDescent="0.25">
      <c r="A190" s="106">
        <f t="shared" si="28"/>
        <v>26</v>
      </c>
      <c r="B190" s="28">
        <f>FLOW!D195</f>
        <v>61.4</v>
      </c>
      <c r="C190" s="27">
        <f>FLOW!E195</f>
        <v>1291</v>
      </c>
      <c r="D190" s="28">
        <f>FLOW!G195</f>
        <v>40.200000000000003</v>
      </c>
      <c r="E190" s="27">
        <f>FLOW!H195</f>
        <v>589</v>
      </c>
      <c r="F190" s="27">
        <f>ORC!E190</f>
        <v>118</v>
      </c>
      <c r="G190" s="28">
        <f>ORC!I190</f>
        <v>20.100000000000009</v>
      </c>
      <c r="H190" s="27">
        <f t="shared" si="29"/>
        <v>471</v>
      </c>
      <c r="I190" s="28">
        <v>34.5</v>
      </c>
      <c r="J190" s="27">
        <f t="shared" si="30"/>
        <v>1350</v>
      </c>
      <c r="K190" s="28">
        <v>61.95</v>
      </c>
      <c r="L190" s="164">
        <f t="shared" si="31"/>
        <v>26.350000000000016</v>
      </c>
    </row>
    <row r="191" spans="1:12" x14ac:dyDescent="0.25">
      <c r="A191" s="106">
        <f t="shared" si="28"/>
        <v>27</v>
      </c>
      <c r="B191" s="28">
        <f>FLOW!D196</f>
        <v>61.3</v>
      </c>
      <c r="C191" s="27">
        <f>FLOW!E196</f>
        <v>1280</v>
      </c>
      <c r="D191" s="28">
        <f>FLOW!G196</f>
        <v>40.1</v>
      </c>
      <c r="E191" s="27">
        <f>FLOW!H196</f>
        <v>587</v>
      </c>
      <c r="F191" s="27">
        <f>ORC!E191</f>
        <v>118</v>
      </c>
      <c r="G191" s="28">
        <f>ORC!I191</f>
        <v>19.900000000000006</v>
      </c>
      <c r="H191" s="27">
        <f t="shared" si="29"/>
        <v>469</v>
      </c>
      <c r="I191" s="28">
        <v>34.4</v>
      </c>
      <c r="J191" s="27">
        <f t="shared" si="30"/>
        <v>1339</v>
      </c>
      <c r="K191" s="28">
        <v>61.85</v>
      </c>
      <c r="L191" s="164">
        <f t="shared" si="31"/>
        <v>26.150000000000013</v>
      </c>
    </row>
    <row r="192" spans="1:12" x14ac:dyDescent="0.25">
      <c r="A192" s="106">
        <f t="shared" si="28"/>
        <v>28</v>
      </c>
      <c r="B192" s="28">
        <f>FLOW!D197</f>
        <v>61.2</v>
      </c>
      <c r="C192" s="27">
        <f>FLOW!E197</f>
        <v>1270</v>
      </c>
      <c r="D192" s="28">
        <f>FLOW!G197</f>
        <v>40.1</v>
      </c>
      <c r="E192" s="27">
        <f>FLOW!H197</f>
        <v>587</v>
      </c>
      <c r="F192" s="27">
        <f>ORC!E192</f>
        <v>119</v>
      </c>
      <c r="G192" s="28">
        <f>ORC!I192</f>
        <v>19.899999999999991</v>
      </c>
      <c r="H192" s="27">
        <f t="shared" si="29"/>
        <v>468</v>
      </c>
      <c r="I192" s="28">
        <v>34.35</v>
      </c>
      <c r="J192" s="27">
        <f t="shared" si="30"/>
        <v>1329.5</v>
      </c>
      <c r="K192" s="28">
        <v>61.8</v>
      </c>
      <c r="L192" s="164">
        <f t="shared" si="31"/>
        <v>26.249999999999986</v>
      </c>
    </row>
    <row r="193" spans="1:12" x14ac:dyDescent="0.25">
      <c r="A193" s="106">
        <f t="shared" si="28"/>
        <v>29</v>
      </c>
      <c r="B193" s="28">
        <f>FLOW!D198</f>
        <v>61</v>
      </c>
      <c r="C193" s="27">
        <f>FLOW!E198</f>
        <v>1250</v>
      </c>
      <c r="D193" s="28">
        <f>FLOW!G198</f>
        <v>39.9</v>
      </c>
      <c r="E193" s="27">
        <f>FLOW!H198</f>
        <v>583</v>
      </c>
      <c r="F193" s="27">
        <f>ORC!E193</f>
        <v>119</v>
      </c>
      <c r="G193" s="28">
        <f>ORC!I193</f>
        <v>20</v>
      </c>
      <c r="H193" s="27">
        <f t="shared" si="29"/>
        <v>464</v>
      </c>
      <c r="I193" s="28">
        <v>34.15</v>
      </c>
      <c r="J193" s="27">
        <f t="shared" si="30"/>
        <v>1309.5</v>
      </c>
      <c r="K193" s="28">
        <v>61.65</v>
      </c>
      <c r="L193" s="164">
        <f t="shared" si="31"/>
        <v>26.4</v>
      </c>
    </row>
    <row r="194" spans="1:12" x14ac:dyDescent="0.25">
      <c r="A194" s="106">
        <f t="shared" si="28"/>
        <v>30</v>
      </c>
      <c r="B194" s="28">
        <f>FLOW!D199</f>
        <v>61</v>
      </c>
      <c r="C194" s="27">
        <f>FLOW!E199</f>
        <v>1250</v>
      </c>
      <c r="D194" s="28">
        <f>FLOW!G199</f>
        <v>39.700000000000003</v>
      </c>
      <c r="E194" s="27">
        <f>FLOW!H199</f>
        <v>579</v>
      </c>
      <c r="F194" s="27">
        <f>ORC!E194</f>
        <v>115</v>
      </c>
      <c r="G194" s="28">
        <f>ORC!I194</f>
        <v>20.099999999999994</v>
      </c>
      <c r="H194" s="27">
        <f t="shared" si="29"/>
        <v>464</v>
      </c>
      <c r="I194" s="28">
        <v>34.15</v>
      </c>
      <c r="J194" s="27">
        <f t="shared" si="30"/>
        <v>1307.5</v>
      </c>
      <c r="K194" s="28">
        <v>61.6</v>
      </c>
      <c r="L194" s="164">
        <f t="shared" si="31"/>
        <v>26.25</v>
      </c>
    </row>
    <row r="195" spans="1:12" ht="18.75" thickBot="1" x14ac:dyDescent="0.3">
      <c r="A195" s="106">
        <f t="shared" si="28"/>
        <v>31</v>
      </c>
      <c r="B195" s="28">
        <f>FLOW!D200</f>
        <v>60.9</v>
      </c>
      <c r="C195" s="27">
        <f>FLOW!E200</f>
        <v>1240</v>
      </c>
      <c r="D195" s="28">
        <f>FLOW!G200</f>
        <v>39.6</v>
      </c>
      <c r="E195" s="27">
        <f>FLOW!H200</f>
        <v>576</v>
      </c>
      <c r="F195" s="27">
        <f>ORC!E195</f>
        <v>116</v>
      </c>
      <c r="G195" s="28">
        <f>ORC!I195</f>
        <v>20.099999999999994</v>
      </c>
      <c r="H195" s="27">
        <f t="shared" si="29"/>
        <v>460</v>
      </c>
      <c r="I195" s="28">
        <v>33.950000000000003</v>
      </c>
      <c r="J195" s="27">
        <f t="shared" si="30"/>
        <v>1298</v>
      </c>
      <c r="K195" s="28">
        <v>61.5</v>
      </c>
      <c r="L195" s="164">
        <f t="shared" si="31"/>
        <v>26.349999999999994</v>
      </c>
    </row>
    <row r="196" spans="1:12" ht="18.75" thickTop="1" x14ac:dyDescent="0.25">
      <c r="A196" s="109" t="s">
        <v>36</v>
      </c>
      <c r="B196" s="110">
        <f>MAX(B165:B195)</f>
        <v>61.6</v>
      </c>
      <c r="C196" s="110">
        <f t="shared" ref="C196:L196" si="32">MAX(C165:C195)</f>
        <v>1362</v>
      </c>
      <c r="D196" s="110">
        <f t="shared" si="32"/>
        <v>40.5</v>
      </c>
      <c r="E196" s="110">
        <f t="shared" si="32"/>
        <v>596</v>
      </c>
      <c r="F196" s="110">
        <f t="shared" si="32"/>
        <v>138</v>
      </c>
      <c r="G196" s="110">
        <f t="shared" si="32"/>
        <v>20.100000000000009</v>
      </c>
      <c r="H196" s="110">
        <f t="shared" si="32"/>
        <v>478</v>
      </c>
      <c r="I196" s="110">
        <f t="shared" si="32"/>
        <v>34.85</v>
      </c>
      <c r="J196" s="110">
        <f t="shared" si="32"/>
        <v>1421.5</v>
      </c>
      <c r="K196" s="110">
        <f t="shared" si="32"/>
        <v>62.5</v>
      </c>
      <c r="L196" s="110">
        <f t="shared" si="32"/>
        <v>27.950000000000006</v>
      </c>
    </row>
    <row r="197" spans="1:12" x14ac:dyDescent="0.25">
      <c r="A197" s="106" t="s">
        <v>37</v>
      </c>
      <c r="B197" s="28">
        <f>MIN(B165:B195)</f>
        <v>58.5</v>
      </c>
      <c r="C197" s="28">
        <f t="shared" ref="C197:L197" si="33">MIN(C165:C195)</f>
        <v>1180</v>
      </c>
      <c r="D197" s="28">
        <f t="shared" si="33"/>
        <v>37.4</v>
      </c>
      <c r="E197" s="28">
        <f t="shared" si="33"/>
        <v>530</v>
      </c>
      <c r="F197" s="28">
        <f t="shared" si="33"/>
        <v>100</v>
      </c>
      <c r="G197" s="28">
        <f t="shared" si="33"/>
        <v>19.399999999999999</v>
      </c>
      <c r="H197" s="28">
        <f t="shared" si="33"/>
        <v>395</v>
      </c>
      <c r="I197" s="28">
        <f t="shared" si="33"/>
        <v>30.55</v>
      </c>
      <c r="J197" s="28">
        <f t="shared" si="33"/>
        <v>1247.5</v>
      </c>
      <c r="K197" s="28">
        <f t="shared" si="33"/>
        <v>59.6</v>
      </c>
      <c r="L197" s="28">
        <f t="shared" si="33"/>
        <v>25.300000000000011</v>
      </c>
    </row>
    <row r="198" spans="1:12" x14ac:dyDescent="0.25">
      <c r="A198" s="106" t="s">
        <v>35</v>
      </c>
      <c r="B198" s="28">
        <f>AVERAGE(B165:B195)</f>
        <v>60.306451612903231</v>
      </c>
      <c r="C198" s="28">
        <f t="shared" ref="C198:L198" si="34">AVERAGE(C165:C195)</f>
        <v>1269.4516129032259</v>
      </c>
      <c r="D198" s="28">
        <f t="shared" si="34"/>
        <v>39.203225806451613</v>
      </c>
      <c r="E198" s="28">
        <f t="shared" si="34"/>
        <v>568.19354838709683</v>
      </c>
      <c r="F198" s="28">
        <f t="shared" si="34"/>
        <v>123.12903225806451</v>
      </c>
      <c r="G198" s="28">
        <f t="shared" si="34"/>
        <v>19.861290322580647</v>
      </c>
      <c r="H198" s="28">
        <f t="shared" si="34"/>
        <v>445.06451612903226</v>
      </c>
      <c r="I198" s="28">
        <f t="shared" si="34"/>
        <v>33.154838709677421</v>
      </c>
      <c r="J198" s="28">
        <f t="shared" si="34"/>
        <v>1331.016129032258</v>
      </c>
      <c r="K198" s="28">
        <f t="shared" si="34"/>
        <v>61.125806451612895</v>
      </c>
      <c r="L198" s="28">
        <f t="shared" si="34"/>
        <v>26.729032258064514</v>
      </c>
    </row>
    <row r="199" spans="1:12" x14ac:dyDescent="0.25">
      <c r="A199" s="112" t="s">
        <v>38</v>
      </c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 x14ac:dyDescent="0.25">
      <c r="A200" s="113" t="s">
        <v>39</v>
      </c>
    </row>
    <row r="202" spans="1:12" x14ac:dyDescent="0.25">
      <c r="A202" s="101" t="s">
        <v>0</v>
      </c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</row>
    <row r="203" spans="1:12" x14ac:dyDescent="0.25">
      <c r="A203" s="102"/>
    </row>
    <row r="204" spans="1:12" x14ac:dyDescent="0.25">
      <c r="A204" s="103" t="s">
        <v>27</v>
      </c>
      <c r="B204" s="104" t="s">
        <v>4</v>
      </c>
      <c r="C204" s="105"/>
      <c r="D204" s="437" t="s">
        <v>5</v>
      </c>
      <c r="E204" s="438"/>
      <c r="F204" s="106" t="s">
        <v>72</v>
      </c>
      <c r="G204" s="106" t="s">
        <v>73</v>
      </c>
      <c r="H204" s="437" t="s">
        <v>74</v>
      </c>
      <c r="I204" s="438"/>
      <c r="J204" s="437" t="s">
        <v>75</v>
      </c>
      <c r="K204" s="438"/>
      <c r="L204" s="364" t="s">
        <v>73</v>
      </c>
    </row>
    <row r="205" spans="1:12" x14ac:dyDescent="0.25">
      <c r="A205" s="107">
        <f>A4</f>
        <v>2019</v>
      </c>
      <c r="B205" s="106" t="s">
        <v>14</v>
      </c>
      <c r="C205" s="106" t="s">
        <v>13</v>
      </c>
      <c r="D205" s="106" t="s">
        <v>14</v>
      </c>
      <c r="E205" s="106" t="s">
        <v>13</v>
      </c>
      <c r="F205" s="106" t="s">
        <v>13</v>
      </c>
      <c r="G205" s="106" t="s">
        <v>50</v>
      </c>
      <c r="H205" s="106" t="s">
        <v>13</v>
      </c>
      <c r="I205" s="106" t="s">
        <v>14</v>
      </c>
      <c r="J205" s="106" t="s">
        <v>13</v>
      </c>
      <c r="K205" s="106" t="s">
        <v>14</v>
      </c>
      <c r="L205" s="106" t="s">
        <v>76</v>
      </c>
    </row>
    <row r="206" spans="1:12" x14ac:dyDescent="0.25">
      <c r="A206" s="106">
        <v>1</v>
      </c>
      <c r="B206" s="28">
        <f>FLOW!D212</f>
        <v>60.8</v>
      </c>
      <c r="C206" s="27">
        <f>FLOW!E212</f>
        <v>1233</v>
      </c>
      <c r="D206" s="28">
        <f>FLOW!G212</f>
        <v>39.6</v>
      </c>
      <c r="E206" s="27">
        <f>FLOW!H212</f>
        <v>576</v>
      </c>
      <c r="F206" s="27">
        <f>ORC!E206</f>
        <v>118</v>
      </c>
      <c r="G206" s="28">
        <f>ORC!I206</f>
        <v>19.800000000000004</v>
      </c>
      <c r="H206" s="27">
        <f>E206-F206</f>
        <v>458</v>
      </c>
      <c r="I206" s="28">
        <v>33.85</v>
      </c>
      <c r="J206" s="27">
        <f>C206+0.5*F206</f>
        <v>1292</v>
      </c>
      <c r="K206" s="28">
        <v>61.45</v>
      </c>
      <c r="L206" s="28">
        <f>G206+(K206-B206)+(D206-I206)</f>
        <v>26.20000000000001</v>
      </c>
    </row>
    <row r="207" spans="1:12" x14ac:dyDescent="0.25">
      <c r="A207" s="106">
        <f t="shared" ref="A207:A235" si="35">SUM(A206+1)</f>
        <v>2</v>
      </c>
      <c r="B207" s="28">
        <f>FLOW!D213</f>
        <v>60.7</v>
      </c>
      <c r="C207" s="27">
        <f>FLOW!E213</f>
        <v>1224</v>
      </c>
      <c r="D207" s="28">
        <f>FLOW!G213</f>
        <v>39.5</v>
      </c>
      <c r="E207" s="27">
        <f>FLOW!H213</f>
        <v>574</v>
      </c>
      <c r="F207" s="27">
        <f>ORC!E207</f>
        <v>119</v>
      </c>
      <c r="G207" s="28">
        <f>ORC!I207</f>
        <v>19.799999999999997</v>
      </c>
      <c r="H207" s="27">
        <f t="shared" ref="H207:H235" si="36">E207-F207</f>
        <v>455</v>
      </c>
      <c r="I207" s="28">
        <v>33.700000000000003</v>
      </c>
      <c r="J207" s="27">
        <f t="shared" ref="J207:J235" si="37">C207+0.5*F207</f>
        <v>1283.5</v>
      </c>
      <c r="K207" s="28">
        <v>61.35</v>
      </c>
      <c r="L207" s="28">
        <f t="shared" ref="L207:L235" si="38">G207+(K207-B207)+(D207-I207)</f>
        <v>26.249999999999993</v>
      </c>
    </row>
    <row r="208" spans="1:12" x14ac:dyDescent="0.25">
      <c r="A208" s="106">
        <f t="shared" si="35"/>
        <v>3</v>
      </c>
      <c r="B208" s="28">
        <f>FLOW!D214</f>
        <v>60.6</v>
      </c>
      <c r="C208" s="27">
        <f>FLOW!E214</f>
        <v>1215</v>
      </c>
      <c r="D208" s="28">
        <f>FLOW!G214</f>
        <v>39.4</v>
      </c>
      <c r="E208" s="27">
        <f>FLOW!H214</f>
        <v>572</v>
      </c>
      <c r="F208" s="27">
        <f>ORC!E208</f>
        <v>119</v>
      </c>
      <c r="G208" s="28">
        <f>ORC!I208</f>
        <v>19.899999999999999</v>
      </c>
      <c r="H208" s="27">
        <f t="shared" si="36"/>
        <v>453</v>
      </c>
      <c r="I208" s="28">
        <v>33.6</v>
      </c>
      <c r="J208" s="27">
        <f t="shared" si="37"/>
        <v>1274.5</v>
      </c>
      <c r="K208" s="28">
        <v>61.25</v>
      </c>
      <c r="L208" s="28">
        <f t="shared" si="38"/>
        <v>26.349999999999994</v>
      </c>
    </row>
    <row r="209" spans="1:12" x14ac:dyDescent="0.25">
      <c r="A209" s="106">
        <f t="shared" si="35"/>
        <v>4</v>
      </c>
      <c r="B209" s="28">
        <f>FLOW!D215</f>
        <v>60.6</v>
      </c>
      <c r="C209" s="27">
        <f>FLOW!E215</f>
        <v>1215</v>
      </c>
      <c r="D209" s="28">
        <f>FLOW!G215</f>
        <v>39.200000000000003</v>
      </c>
      <c r="E209" s="27">
        <f>FLOW!H215</f>
        <v>568</v>
      </c>
      <c r="F209" s="27">
        <f>ORC!E209</f>
        <v>119</v>
      </c>
      <c r="G209" s="28">
        <f>ORC!I209</f>
        <v>20.100000000000001</v>
      </c>
      <c r="H209" s="27">
        <f t="shared" si="36"/>
        <v>449</v>
      </c>
      <c r="I209" s="28">
        <v>33.35</v>
      </c>
      <c r="J209" s="27">
        <f t="shared" si="37"/>
        <v>1274.5</v>
      </c>
      <c r="K209" s="28">
        <v>61.25</v>
      </c>
      <c r="L209" s="28">
        <f t="shared" si="38"/>
        <v>26.6</v>
      </c>
    </row>
    <row r="210" spans="1:12" x14ac:dyDescent="0.25">
      <c r="A210" s="106">
        <f t="shared" si="35"/>
        <v>5</v>
      </c>
      <c r="B210" s="28">
        <f>FLOW!D216</f>
        <v>60.6</v>
      </c>
      <c r="C210" s="27">
        <f>FLOW!E216</f>
        <v>1215</v>
      </c>
      <c r="D210" s="28">
        <f>FLOW!G216</f>
        <v>39.200000000000003</v>
      </c>
      <c r="E210" s="27">
        <f>FLOW!H216</f>
        <v>568</v>
      </c>
      <c r="F210" s="27">
        <f>ORC!E210</f>
        <v>119</v>
      </c>
      <c r="G210" s="28">
        <f>ORC!I210</f>
        <v>20</v>
      </c>
      <c r="H210" s="27">
        <f t="shared" si="36"/>
        <v>449</v>
      </c>
      <c r="I210" s="28">
        <v>33.35</v>
      </c>
      <c r="J210" s="27">
        <f t="shared" si="37"/>
        <v>1274.5</v>
      </c>
      <c r="K210" s="28">
        <v>61.25</v>
      </c>
      <c r="L210" s="28">
        <f t="shared" si="38"/>
        <v>26.5</v>
      </c>
    </row>
    <row r="211" spans="1:12" x14ac:dyDescent="0.25">
      <c r="A211" s="106">
        <f t="shared" si="35"/>
        <v>6</v>
      </c>
      <c r="B211" s="28">
        <f>FLOW!D217</f>
        <v>60.7</v>
      </c>
      <c r="C211" s="27">
        <f>FLOW!E217</f>
        <v>1225</v>
      </c>
      <c r="D211" s="28">
        <f>FLOW!G217</f>
        <v>39.299999999999997</v>
      </c>
      <c r="E211" s="27">
        <f>FLOW!H217</f>
        <v>570</v>
      </c>
      <c r="F211" s="27">
        <f>ORC!E211</f>
        <v>119</v>
      </c>
      <c r="G211" s="28">
        <f>ORC!I211</f>
        <v>19.899999999999999</v>
      </c>
      <c r="H211" s="27">
        <f t="shared" si="36"/>
        <v>451</v>
      </c>
      <c r="I211" s="28">
        <v>33.450000000000003</v>
      </c>
      <c r="J211" s="27">
        <f t="shared" si="37"/>
        <v>1284.5</v>
      </c>
      <c r="K211" s="28">
        <v>61.35</v>
      </c>
      <c r="L211" s="28">
        <f t="shared" si="38"/>
        <v>26.399999999999991</v>
      </c>
    </row>
    <row r="212" spans="1:12" x14ac:dyDescent="0.25">
      <c r="A212" s="106">
        <f t="shared" si="35"/>
        <v>7</v>
      </c>
      <c r="B212" s="28">
        <f>FLOW!D218</f>
        <v>60.7</v>
      </c>
      <c r="C212" s="27">
        <f>FLOW!E218</f>
        <v>1225</v>
      </c>
      <c r="D212" s="28">
        <f>FLOW!G218</f>
        <v>39.200000000000003</v>
      </c>
      <c r="E212" s="27">
        <f>FLOW!H218</f>
        <v>568</v>
      </c>
      <c r="F212" s="27">
        <f>ORC!E212</f>
        <v>118</v>
      </c>
      <c r="G212" s="28">
        <f>ORC!I212</f>
        <v>20</v>
      </c>
      <c r="H212" s="27">
        <f t="shared" si="36"/>
        <v>450</v>
      </c>
      <c r="I212" s="28">
        <v>33.4</v>
      </c>
      <c r="J212" s="27">
        <f t="shared" si="37"/>
        <v>1284</v>
      </c>
      <c r="K212" s="28">
        <v>61.35</v>
      </c>
      <c r="L212" s="28">
        <f t="shared" si="38"/>
        <v>26.450000000000003</v>
      </c>
    </row>
    <row r="213" spans="1:12" x14ac:dyDescent="0.25">
      <c r="A213" s="106">
        <f t="shared" si="35"/>
        <v>8</v>
      </c>
      <c r="B213" s="28">
        <f>FLOW!D219</f>
        <v>60.8</v>
      </c>
      <c r="C213" s="27">
        <f>FLOW!E219</f>
        <v>1232</v>
      </c>
      <c r="D213" s="28">
        <f>FLOW!G219</f>
        <v>39.200000000000003</v>
      </c>
      <c r="E213" s="27">
        <f>FLOW!H219</f>
        <v>568</v>
      </c>
      <c r="F213" s="27">
        <f>ORC!E213</f>
        <v>118</v>
      </c>
      <c r="G213" s="28">
        <f>ORC!I213</f>
        <v>20.100000000000001</v>
      </c>
      <c r="H213" s="27">
        <f t="shared" si="36"/>
        <v>450</v>
      </c>
      <c r="I213" s="28">
        <v>33.4</v>
      </c>
      <c r="J213" s="27">
        <f t="shared" si="37"/>
        <v>1291</v>
      </c>
      <c r="K213" s="28">
        <v>61.4</v>
      </c>
      <c r="L213" s="28">
        <f t="shared" si="38"/>
        <v>26.500000000000007</v>
      </c>
    </row>
    <row r="214" spans="1:12" x14ac:dyDescent="0.25">
      <c r="A214" s="106">
        <f t="shared" si="35"/>
        <v>9</v>
      </c>
      <c r="B214" s="28">
        <f>FLOW!D220</f>
        <v>60.9</v>
      </c>
      <c r="C214" s="27">
        <f>FLOW!E220</f>
        <v>1241</v>
      </c>
      <c r="D214" s="28">
        <f>FLOW!G220</f>
        <v>39.299999999999997</v>
      </c>
      <c r="E214" s="27">
        <f>FLOW!H220</f>
        <v>570</v>
      </c>
      <c r="F214" s="27">
        <f>ORC!E214</f>
        <v>118</v>
      </c>
      <c r="G214" s="28">
        <f>ORC!I214</f>
        <v>20</v>
      </c>
      <c r="H214" s="27">
        <f t="shared" si="36"/>
        <v>452</v>
      </c>
      <c r="I214" s="28">
        <v>33.5</v>
      </c>
      <c r="J214" s="27">
        <f t="shared" si="37"/>
        <v>1300</v>
      </c>
      <c r="K214" s="28">
        <v>61.4</v>
      </c>
      <c r="L214" s="28">
        <f t="shared" si="38"/>
        <v>26.299999999999997</v>
      </c>
    </row>
    <row r="215" spans="1:12" x14ac:dyDescent="0.25">
      <c r="A215" s="106">
        <f t="shared" si="35"/>
        <v>10</v>
      </c>
      <c r="B215" s="28">
        <f>FLOW!D221</f>
        <v>61</v>
      </c>
      <c r="C215" s="27">
        <f>FLOW!E221</f>
        <v>1250</v>
      </c>
      <c r="D215" s="28">
        <f>FLOW!G221</f>
        <v>39.299999999999997</v>
      </c>
      <c r="E215" s="27">
        <f>FLOW!H221</f>
        <v>570</v>
      </c>
      <c r="F215" s="27">
        <f>ORC!E215</f>
        <v>119</v>
      </c>
      <c r="G215" s="28">
        <f>ORC!I215</f>
        <v>19.900000000000006</v>
      </c>
      <c r="H215" s="27">
        <f t="shared" si="36"/>
        <v>451</v>
      </c>
      <c r="I215" s="28">
        <v>33.450000000000003</v>
      </c>
      <c r="J215" s="27">
        <f t="shared" si="37"/>
        <v>1309.5</v>
      </c>
      <c r="K215" s="28">
        <v>61.6</v>
      </c>
      <c r="L215" s="28">
        <f t="shared" si="38"/>
        <v>26.35</v>
      </c>
    </row>
    <row r="216" spans="1:12" x14ac:dyDescent="0.25">
      <c r="A216" s="106">
        <f t="shared" si="35"/>
        <v>11</v>
      </c>
      <c r="B216" s="28">
        <f>FLOW!D222</f>
        <v>61</v>
      </c>
      <c r="C216" s="27">
        <f>FLOW!E222</f>
        <v>1250</v>
      </c>
      <c r="D216" s="28">
        <f>FLOW!G222</f>
        <v>39.4</v>
      </c>
      <c r="E216" s="27">
        <f>FLOW!H222</f>
        <v>572</v>
      </c>
      <c r="F216" s="27">
        <f>ORC!E216</f>
        <v>118</v>
      </c>
      <c r="G216" s="28">
        <f>ORC!I216</f>
        <v>19.699999999999996</v>
      </c>
      <c r="H216" s="27">
        <f t="shared" si="36"/>
        <v>454</v>
      </c>
      <c r="I216" s="28">
        <v>33.65</v>
      </c>
      <c r="J216" s="27">
        <f t="shared" si="37"/>
        <v>1309</v>
      </c>
      <c r="K216" s="28">
        <v>61.6</v>
      </c>
      <c r="L216" s="28">
        <f t="shared" si="38"/>
        <v>26.049999999999997</v>
      </c>
    </row>
    <row r="217" spans="1:12" x14ac:dyDescent="0.25">
      <c r="A217" s="106">
        <f t="shared" si="35"/>
        <v>12</v>
      </c>
      <c r="B217" s="28">
        <f>FLOW!D223</f>
        <v>61</v>
      </c>
      <c r="C217" s="27">
        <f>FLOW!E223</f>
        <v>1250</v>
      </c>
      <c r="D217" s="28">
        <f>FLOW!G223</f>
        <v>39.4</v>
      </c>
      <c r="E217" s="27">
        <f>FLOW!H223</f>
        <v>572</v>
      </c>
      <c r="F217" s="27">
        <f>ORC!E217</f>
        <v>118</v>
      </c>
      <c r="G217" s="28">
        <f>ORC!I217</f>
        <v>19.799999999999997</v>
      </c>
      <c r="H217" s="27">
        <f t="shared" si="36"/>
        <v>454</v>
      </c>
      <c r="I217" s="28">
        <v>33.65</v>
      </c>
      <c r="J217" s="27">
        <f t="shared" si="37"/>
        <v>1309</v>
      </c>
      <c r="K217" s="28">
        <v>61.6</v>
      </c>
      <c r="L217" s="28">
        <f t="shared" si="38"/>
        <v>26.15</v>
      </c>
    </row>
    <row r="218" spans="1:12" x14ac:dyDescent="0.25">
      <c r="A218" s="106">
        <f t="shared" si="35"/>
        <v>13</v>
      </c>
      <c r="B218" s="28">
        <f>FLOW!D224</f>
        <v>61.1</v>
      </c>
      <c r="C218" s="27">
        <f>FLOW!E224</f>
        <v>1260</v>
      </c>
      <c r="D218" s="28">
        <f>FLOW!G224</f>
        <v>39.4</v>
      </c>
      <c r="E218" s="27">
        <f>FLOW!H224</f>
        <v>572</v>
      </c>
      <c r="F218" s="27">
        <f>ORC!E218</f>
        <v>118</v>
      </c>
      <c r="G218" s="28">
        <f>ORC!I218</f>
        <v>20</v>
      </c>
      <c r="H218" s="27">
        <f t="shared" si="36"/>
        <v>454</v>
      </c>
      <c r="I218" s="28">
        <v>33.65</v>
      </c>
      <c r="J218" s="27">
        <f t="shared" si="37"/>
        <v>1319</v>
      </c>
      <c r="K218" s="28">
        <v>61.7</v>
      </c>
      <c r="L218" s="28">
        <f t="shared" si="38"/>
        <v>26.35</v>
      </c>
    </row>
    <row r="219" spans="1:12" x14ac:dyDescent="0.25">
      <c r="A219" s="106">
        <f t="shared" si="35"/>
        <v>14</v>
      </c>
      <c r="B219" s="28">
        <f>FLOW!D225</f>
        <v>61.2</v>
      </c>
      <c r="C219" s="27">
        <f>FLOW!E225</f>
        <v>1270</v>
      </c>
      <c r="D219" s="28">
        <f>FLOW!G225</f>
        <v>39.5</v>
      </c>
      <c r="E219" s="27">
        <f>FLOW!H225</f>
        <v>574</v>
      </c>
      <c r="F219" s="27">
        <f>ORC!E219</f>
        <v>118</v>
      </c>
      <c r="G219" s="28">
        <f>ORC!I219</f>
        <v>19.799999999999997</v>
      </c>
      <c r="H219" s="27">
        <f t="shared" si="36"/>
        <v>456</v>
      </c>
      <c r="I219" s="28">
        <v>33.75</v>
      </c>
      <c r="J219" s="27">
        <f t="shared" si="37"/>
        <v>1329</v>
      </c>
      <c r="K219" s="28">
        <v>61.8</v>
      </c>
      <c r="L219" s="28">
        <f t="shared" si="38"/>
        <v>26.149999999999991</v>
      </c>
    </row>
    <row r="220" spans="1:12" x14ac:dyDescent="0.25">
      <c r="A220" s="106">
        <f t="shared" si="35"/>
        <v>15</v>
      </c>
      <c r="B220" s="28">
        <f>FLOW!D226</f>
        <v>61.2</v>
      </c>
      <c r="C220" s="27">
        <f>FLOW!E226</f>
        <v>1270</v>
      </c>
      <c r="D220" s="28">
        <f>FLOW!G226</f>
        <v>39.4</v>
      </c>
      <c r="E220" s="27">
        <f>FLOW!H226</f>
        <v>572</v>
      </c>
      <c r="F220" s="27">
        <f>ORC!E220</f>
        <v>118</v>
      </c>
      <c r="G220" s="28">
        <f>ORC!I220</f>
        <v>19.899999999999999</v>
      </c>
      <c r="H220" s="27">
        <f t="shared" si="36"/>
        <v>454</v>
      </c>
      <c r="I220" s="28">
        <v>33.65</v>
      </c>
      <c r="J220" s="27">
        <f t="shared" si="37"/>
        <v>1329</v>
      </c>
      <c r="K220" s="28">
        <v>61.8</v>
      </c>
      <c r="L220" s="28">
        <f t="shared" si="38"/>
        <v>26.249999999999993</v>
      </c>
    </row>
    <row r="221" spans="1:12" x14ac:dyDescent="0.25">
      <c r="A221" s="106">
        <f t="shared" si="35"/>
        <v>16</v>
      </c>
      <c r="B221" s="28">
        <f>FLOW!D227</f>
        <v>61.2</v>
      </c>
      <c r="C221" s="27">
        <f>FLOW!E227</f>
        <v>1270</v>
      </c>
      <c r="D221" s="28">
        <f>FLOW!G227</f>
        <v>39.299999999999997</v>
      </c>
      <c r="E221" s="27">
        <f>FLOW!H227</f>
        <v>570</v>
      </c>
      <c r="F221" s="27">
        <f>ORC!E221</f>
        <v>118</v>
      </c>
      <c r="G221" s="28">
        <f>ORC!I221</f>
        <v>20</v>
      </c>
      <c r="H221" s="27">
        <f t="shared" si="36"/>
        <v>452</v>
      </c>
      <c r="I221" s="28">
        <v>33.5</v>
      </c>
      <c r="J221" s="27">
        <f t="shared" si="37"/>
        <v>1329</v>
      </c>
      <c r="K221" s="28">
        <v>61.8</v>
      </c>
      <c r="L221" s="28">
        <f t="shared" si="38"/>
        <v>26.399999999999991</v>
      </c>
    </row>
    <row r="222" spans="1:12" x14ac:dyDescent="0.25">
      <c r="A222" s="106">
        <f t="shared" si="35"/>
        <v>17</v>
      </c>
      <c r="B222" s="28">
        <f>FLOW!D228</f>
        <v>61.2</v>
      </c>
      <c r="C222" s="27">
        <f>FLOW!E228</f>
        <v>1270</v>
      </c>
      <c r="D222" s="28">
        <f>FLOW!G228</f>
        <v>39.200000000000003</v>
      </c>
      <c r="E222" s="27">
        <f>FLOW!H228</f>
        <v>568</v>
      </c>
      <c r="F222" s="27">
        <f>ORC!E222</f>
        <v>117</v>
      </c>
      <c r="G222" s="28">
        <f>ORC!I222</f>
        <v>20</v>
      </c>
      <c r="H222" s="27">
        <f t="shared" si="36"/>
        <v>451</v>
      </c>
      <c r="I222" s="28">
        <v>33.450000000000003</v>
      </c>
      <c r="J222" s="27">
        <f t="shared" si="37"/>
        <v>1328.5</v>
      </c>
      <c r="K222" s="28">
        <v>61.8</v>
      </c>
      <c r="L222" s="28">
        <f t="shared" si="38"/>
        <v>26.349999999999994</v>
      </c>
    </row>
    <row r="223" spans="1:12" x14ac:dyDescent="0.25">
      <c r="A223" s="106">
        <f t="shared" si="35"/>
        <v>18</v>
      </c>
      <c r="B223" s="28">
        <f>FLOW!D229</f>
        <v>61</v>
      </c>
      <c r="C223" s="27">
        <f>FLOW!E229</f>
        <v>1250</v>
      </c>
      <c r="D223" s="28">
        <f>FLOW!G229</f>
        <v>39.1</v>
      </c>
      <c r="E223" s="27">
        <f>FLOW!H229</f>
        <v>566</v>
      </c>
      <c r="F223" s="27">
        <f>ORC!E223</f>
        <v>117</v>
      </c>
      <c r="G223" s="28">
        <f>ORC!I223</f>
        <v>20.099999999999994</v>
      </c>
      <c r="H223" s="27">
        <f t="shared" si="36"/>
        <v>449</v>
      </c>
      <c r="I223" s="28">
        <v>33.35</v>
      </c>
      <c r="J223" s="27">
        <f t="shared" si="37"/>
        <v>1308.5</v>
      </c>
      <c r="K223" s="28">
        <v>61.6</v>
      </c>
      <c r="L223" s="28">
        <f t="shared" si="38"/>
        <v>26.449999999999996</v>
      </c>
    </row>
    <row r="224" spans="1:12" x14ac:dyDescent="0.25">
      <c r="A224" s="106">
        <f t="shared" si="35"/>
        <v>19</v>
      </c>
      <c r="B224" s="28">
        <f>FLOW!D230</f>
        <v>60.9</v>
      </c>
      <c r="C224" s="27">
        <f>FLOW!E230</f>
        <v>1241</v>
      </c>
      <c r="D224" s="28">
        <f>FLOW!G230</f>
        <v>39.200000000000003</v>
      </c>
      <c r="E224" s="27">
        <f>FLOW!H230</f>
        <v>568</v>
      </c>
      <c r="F224" s="27">
        <f>ORC!E224</f>
        <v>120</v>
      </c>
      <c r="G224" s="28">
        <f>ORC!I224</f>
        <v>19.899999999999999</v>
      </c>
      <c r="H224" s="27">
        <f t="shared" si="36"/>
        <v>448</v>
      </c>
      <c r="I224" s="28">
        <v>33.299999999999997</v>
      </c>
      <c r="J224" s="27">
        <f t="shared" si="37"/>
        <v>1301</v>
      </c>
      <c r="K224" s="28">
        <v>61.5</v>
      </c>
      <c r="L224" s="28">
        <f t="shared" si="38"/>
        <v>26.400000000000006</v>
      </c>
    </row>
    <row r="225" spans="1:12" x14ac:dyDescent="0.25">
      <c r="A225" s="106">
        <f t="shared" si="35"/>
        <v>20</v>
      </c>
      <c r="B225" s="28">
        <f>FLOW!D231</f>
        <v>60.7</v>
      </c>
      <c r="C225" s="27">
        <f>FLOW!E231</f>
        <v>1225</v>
      </c>
      <c r="D225" s="28">
        <f>FLOW!G231</f>
        <v>39.200000000000003</v>
      </c>
      <c r="E225" s="27">
        <f>FLOW!H231</f>
        <v>568</v>
      </c>
      <c r="F225" s="27">
        <f>ORC!E225</f>
        <v>131</v>
      </c>
      <c r="G225" s="28">
        <f>ORC!I225</f>
        <v>19.699999999999996</v>
      </c>
      <c r="H225" s="27">
        <f t="shared" si="36"/>
        <v>437</v>
      </c>
      <c r="I225" s="28">
        <v>32.75</v>
      </c>
      <c r="J225" s="27">
        <f t="shared" si="37"/>
        <v>1290.5</v>
      </c>
      <c r="K225" s="28">
        <v>61.4</v>
      </c>
      <c r="L225" s="28">
        <f t="shared" si="38"/>
        <v>26.849999999999994</v>
      </c>
    </row>
    <row r="226" spans="1:12" x14ac:dyDescent="0.25">
      <c r="A226" s="106">
        <f t="shared" si="35"/>
        <v>21</v>
      </c>
      <c r="B226" s="28">
        <f>FLOW!D232</f>
        <v>60.5</v>
      </c>
      <c r="C226" s="27">
        <f>FLOW!E232</f>
        <v>1210</v>
      </c>
      <c r="D226" s="28">
        <f>FLOW!G232</f>
        <v>39.1</v>
      </c>
      <c r="E226" s="27">
        <f>FLOW!H232</f>
        <v>566</v>
      </c>
      <c r="F226" s="27">
        <f>ORC!E226</f>
        <v>134</v>
      </c>
      <c r="G226" s="28">
        <f>ORC!I226</f>
        <v>19.5</v>
      </c>
      <c r="H226" s="27">
        <f t="shared" si="36"/>
        <v>432</v>
      </c>
      <c r="I226" s="28">
        <v>32.5</v>
      </c>
      <c r="J226" s="27">
        <f t="shared" si="37"/>
        <v>1277</v>
      </c>
      <c r="K226" s="28">
        <v>61.3</v>
      </c>
      <c r="L226" s="28">
        <f t="shared" si="38"/>
        <v>26.9</v>
      </c>
    </row>
    <row r="227" spans="1:12" x14ac:dyDescent="0.25">
      <c r="A227" s="106">
        <f t="shared" si="35"/>
        <v>22</v>
      </c>
      <c r="B227" s="28">
        <f>FLOW!D233</f>
        <v>60.3</v>
      </c>
      <c r="C227" s="27">
        <f>FLOW!E233</f>
        <v>1194</v>
      </c>
      <c r="D227" s="28">
        <f>FLOW!G233</f>
        <v>38.9</v>
      </c>
      <c r="E227" s="27">
        <f>FLOW!H233</f>
        <v>562</v>
      </c>
      <c r="F227" s="27">
        <f>ORC!E227</f>
        <v>133</v>
      </c>
      <c r="G227" s="28">
        <f>ORC!I227</f>
        <v>19.399999999999999</v>
      </c>
      <c r="H227" s="27">
        <f t="shared" si="36"/>
        <v>429</v>
      </c>
      <c r="I227" s="28">
        <v>32.35</v>
      </c>
      <c r="J227" s="27">
        <f t="shared" si="37"/>
        <v>1260.5</v>
      </c>
      <c r="K227" s="28">
        <v>61.1</v>
      </c>
      <c r="L227" s="28">
        <f t="shared" si="38"/>
        <v>26.75</v>
      </c>
    </row>
    <row r="228" spans="1:12" x14ac:dyDescent="0.25">
      <c r="A228" s="106">
        <f t="shared" si="35"/>
        <v>23</v>
      </c>
      <c r="B228" s="28">
        <f>FLOW!D234</f>
        <v>60.1</v>
      </c>
      <c r="C228" s="27">
        <f>FLOW!E234</f>
        <v>1177</v>
      </c>
      <c r="D228" s="28">
        <f>FLOW!G234</f>
        <v>38.799999999999997</v>
      </c>
      <c r="E228" s="27">
        <f>FLOW!H234</f>
        <v>559</v>
      </c>
      <c r="F228" s="27">
        <f>ORC!E228</f>
        <v>133</v>
      </c>
      <c r="G228" s="28">
        <f>ORC!I228</f>
        <v>19.699999999999996</v>
      </c>
      <c r="H228" s="27">
        <f t="shared" si="36"/>
        <v>426</v>
      </c>
      <c r="I228" s="28">
        <v>32.200000000000003</v>
      </c>
      <c r="J228" s="27">
        <f t="shared" si="37"/>
        <v>1243.5</v>
      </c>
      <c r="K228" s="28">
        <v>60.95</v>
      </c>
      <c r="L228" s="28">
        <f t="shared" si="38"/>
        <v>27.149999999999991</v>
      </c>
    </row>
    <row r="229" spans="1:12" x14ac:dyDescent="0.25">
      <c r="A229" s="106">
        <f t="shared" si="35"/>
        <v>24</v>
      </c>
      <c r="B229" s="28">
        <f>FLOW!D235</f>
        <v>60</v>
      </c>
      <c r="C229" s="27">
        <f>FLOW!E235</f>
        <v>1170</v>
      </c>
      <c r="D229" s="28">
        <f>FLOW!G235</f>
        <v>38.5</v>
      </c>
      <c r="E229" s="27">
        <f>FLOW!H235</f>
        <v>553</v>
      </c>
      <c r="F229" s="27">
        <f>ORC!E229</f>
        <v>118</v>
      </c>
      <c r="G229" s="28">
        <f>ORC!I229</f>
        <v>19.800000000000004</v>
      </c>
      <c r="H229" s="27">
        <f t="shared" si="36"/>
        <v>435</v>
      </c>
      <c r="I229" s="28">
        <v>32.65</v>
      </c>
      <c r="J229" s="27">
        <f t="shared" si="37"/>
        <v>1229</v>
      </c>
      <c r="K229" s="28">
        <v>60.75</v>
      </c>
      <c r="L229" s="28">
        <f t="shared" si="38"/>
        <v>26.400000000000006</v>
      </c>
    </row>
    <row r="230" spans="1:12" x14ac:dyDescent="0.25">
      <c r="A230" s="106">
        <f t="shared" si="35"/>
        <v>25</v>
      </c>
      <c r="B230" s="28">
        <f>FLOW!D236</f>
        <v>59.8</v>
      </c>
      <c r="C230" s="27">
        <f>FLOW!E236</f>
        <v>1154</v>
      </c>
      <c r="D230" s="28">
        <f>FLOW!G236</f>
        <v>38.4</v>
      </c>
      <c r="E230" s="27">
        <f>FLOW!H236</f>
        <v>551</v>
      </c>
      <c r="F230" s="27">
        <f>ORC!E230</f>
        <v>118</v>
      </c>
      <c r="G230" s="28">
        <f>ORC!I230</f>
        <v>19.899999999999999</v>
      </c>
      <c r="H230" s="27">
        <f t="shared" si="36"/>
        <v>433</v>
      </c>
      <c r="I230" s="28">
        <v>32.5</v>
      </c>
      <c r="J230" s="27">
        <f t="shared" si="37"/>
        <v>1213</v>
      </c>
      <c r="K230" s="28">
        <v>60.5</v>
      </c>
      <c r="L230" s="28">
        <f t="shared" si="38"/>
        <v>26.5</v>
      </c>
    </row>
    <row r="231" spans="1:12" x14ac:dyDescent="0.25">
      <c r="A231" s="106">
        <f t="shared" si="35"/>
        <v>26</v>
      </c>
      <c r="B231" s="28">
        <f>FLOW!D237</f>
        <v>59.7</v>
      </c>
      <c r="C231" s="27">
        <f>FLOW!E237</f>
        <v>1148</v>
      </c>
      <c r="D231" s="28">
        <f>FLOW!G237</f>
        <v>38.299999999999997</v>
      </c>
      <c r="E231" s="27">
        <f>FLOW!H237</f>
        <v>549</v>
      </c>
      <c r="F231" s="27">
        <f>ORC!E231</f>
        <v>97</v>
      </c>
      <c r="G231" s="28">
        <f>ORC!I231</f>
        <v>19.799999999999997</v>
      </c>
      <c r="H231" s="27">
        <f t="shared" si="36"/>
        <v>452</v>
      </c>
      <c r="I231" s="28">
        <v>33.5</v>
      </c>
      <c r="J231" s="27">
        <f t="shared" si="37"/>
        <v>1196.5</v>
      </c>
      <c r="K231" s="28">
        <v>60.3</v>
      </c>
      <c r="L231" s="28">
        <f t="shared" si="38"/>
        <v>25.199999999999989</v>
      </c>
    </row>
    <row r="232" spans="1:12" x14ac:dyDescent="0.25">
      <c r="A232" s="106">
        <f t="shared" si="35"/>
        <v>27</v>
      </c>
      <c r="B232" s="28">
        <f>FLOW!D238</f>
        <v>59.6</v>
      </c>
      <c r="C232" s="27">
        <f>FLOW!E238</f>
        <v>1142</v>
      </c>
      <c r="D232" s="28">
        <f>FLOW!G238</f>
        <v>38.1</v>
      </c>
      <c r="E232" s="27">
        <f>FLOW!H238</f>
        <v>545</v>
      </c>
      <c r="F232" s="27">
        <f>ORC!E232</f>
        <v>80</v>
      </c>
      <c r="G232" s="28">
        <f>ORC!I232</f>
        <v>19.899999999999999</v>
      </c>
      <c r="H232" s="27">
        <f t="shared" si="36"/>
        <v>465</v>
      </c>
      <c r="I232" s="28">
        <v>34.15</v>
      </c>
      <c r="J232" s="27">
        <f t="shared" si="37"/>
        <v>1182</v>
      </c>
      <c r="K232" s="28">
        <v>60.15</v>
      </c>
      <c r="L232" s="28">
        <f t="shared" si="38"/>
        <v>24.4</v>
      </c>
    </row>
    <row r="233" spans="1:12" x14ac:dyDescent="0.25">
      <c r="A233" s="106">
        <f t="shared" si="35"/>
        <v>28</v>
      </c>
      <c r="B233" s="28">
        <f>FLOW!D239</f>
        <v>59.4</v>
      </c>
      <c r="C233" s="27">
        <f>FLOW!E239</f>
        <v>1127</v>
      </c>
      <c r="D233" s="28">
        <f>FLOW!G239</f>
        <v>38.1</v>
      </c>
      <c r="E233" s="27">
        <f>FLOW!H239</f>
        <v>545</v>
      </c>
      <c r="F233" s="27">
        <f>ORC!E233</f>
        <v>96</v>
      </c>
      <c r="G233" s="28">
        <f>ORC!I233</f>
        <v>19.799999999999997</v>
      </c>
      <c r="H233" s="27">
        <f t="shared" si="36"/>
        <v>449</v>
      </c>
      <c r="I233" s="28">
        <v>33.35</v>
      </c>
      <c r="J233" s="27">
        <f t="shared" si="37"/>
        <v>1175</v>
      </c>
      <c r="K233" s="28">
        <v>60.1</v>
      </c>
      <c r="L233" s="28">
        <f t="shared" si="38"/>
        <v>25.25</v>
      </c>
    </row>
    <row r="234" spans="1:12" x14ac:dyDescent="0.25">
      <c r="A234" s="106">
        <f t="shared" si="35"/>
        <v>29</v>
      </c>
      <c r="B234" s="28">
        <f>FLOW!D240</f>
        <v>59.4</v>
      </c>
      <c r="C234" s="27">
        <f>FLOW!E240</f>
        <v>1127</v>
      </c>
      <c r="D234" s="28">
        <f>FLOW!G240</f>
        <v>38</v>
      </c>
      <c r="E234" s="27">
        <f>FLOW!H240</f>
        <v>544</v>
      </c>
      <c r="F234" s="27">
        <f>ORC!E234</f>
        <v>128</v>
      </c>
      <c r="G234" s="28">
        <f>ORC!I234</f>
        <v>20.099999999999994</v>
      </c>
      <c r="H234" s="27">
        <f t="shared" si="36"/>
        <v>416</v>
      </c>
      <c r="I234" s="28">
        <v>31.65</v>
      </c>
      <c r="J234" s="27">
        <f t="shared" si="37"/>
        <v>1191</v>
      </c>
      <c r="K234" s="28">
        <v>60.25</v>
      </c>
      <c r="L234" s="28">
        <f t="shared" si="38"/>
        <v>27.299999999999997</v>
      </c>
    </row>
    <row r="235" spans="1:12" ht="18.75" thickBot="1" x14ac:dyDescent="0.3">
      <c r="A235" s="106">
        <f t="shared" si="35"/>
        <v>30</v>
      </c>
      <c r="B235" s="28">
        <f>FLOW!D241</f>
        <v>59.4</v>
      </c>
      <c r="C235" s="27">
        <f>FLOW!E241</f>
        <v>1127</v>
      </c>
      <c r="D235" s="28">
        <f>FLOW!G241</f>
        <v>37.9</v>
      </c>
      <c r="E235" s="27">
        <f>FLOW!H241</f>
        <v>541</v>
      </c>
      <c r="F235" s="27">
        <f>ORC!E235</f>
        <v>132</v>
      </c>
      <c r="G235" s="28">
        <f>ORC!I235</f>
        <v>20.099999999999994</v>
      </c>
      <c r="H235" s="27">
        <f t="shared" si="36"/>
        <v>409</v>
      </c>
      <c r="I235" s="28">
        <v>31.3</v>
      </c>
      <c r="J235" s="27">
        <f t="shared" si="37"/>
        <v>1193</v>
      </c>
      <c r="K235" s="28">
        <v>60.3</v>
      </c>
      <c r="L235" s="28">
        <f t="shared" si="38"/>
        <v>27.599999999999991</v>
      </c>
    </row>
    <row r="236" spans="1:12" ht="18.75" thickTop="1" x14ac:dyDescent="0.25">
      <c r="A236" s="109" t="s">
        <v>36</v>
      </c>
      <c r="B236" s="110">
        <f>MAX(B206:B235)</f>
        <v>61.2</v>
      </c>
      <c r="C236" s="110">
        <f t="shared" ref="C236:L236" si="39">MAX(C206:C235)</f>
        <v>1270</v>
      </c>
      <c r="D236" s="110">
        <f t="shared" si="39"/>
        <v>39.6</v>
      </c>
      <c r="E236" s="110">
        <f t="shared" si="39"/>
        <v>576</v>
      </c>
      <c r="F236" s="110">
        <f t="shared" si="39"/>
        <v>134</v>
      </c>
      <c r="G236" s="110">
        <f t="shared" si="39"/>
        <v>20.100000000000001</v>
      </c>
      <c r="H236" s="110">
        <f t="shared" si="39"/>
        <v>465</v>
      </c>
      <c r="I236" s="110">
        <f t="shared" si="39"/>
        <v>34.15</v>
      </c>
      <c r="J236" s="110">
        <f t="shared" si="39"/>
        <v>1329</v>
      </c>
      <c r="K236" s="110">
        <f t="shared" si="39"/>
        <v>61.8</v>
      </c>
      <c r="L236" s="110">
        <f t="shared" si="39"/>
        <v>27.599999999999991</v>
      </c>
    </row>
    <row r="237" spans="1:12" x14ac:dyDescent="0.25">
      <c r="A237" s="106" t="s">
        <v>37</v>
      </c>
      <c r="B237" s="28">
        <f>MIN(B206:B235)</f>
        <v>59.4</v>
      </c>
      <c r="C237" s="28">
        <f t="shared" ref="C237:L237" si="40">MIN(C206:C235)</f>
        <v>1127</v>
      </c>
      <c r="D237" s="28">
        <f t="shared" si="40"/>
        <v>37.9</v>
      </c>
      <c r="E237" s="28">
        <f t="shared" si="40"/>
        <v>541</v>
      </c>
      <c r="F237" s="28">
        <f t="shared" si="40"/>
        <v>80</v>
      </c>
      <c r="G237" s="28">
        <f t="shared" si="40"/>
        <v>19.399999999999999</v>
      </c>
      <c r="H237" s="28">
        <f t="shared" si="40"/>
        <v>409</v>
      </c>
      <c r="I237" s="28">
        <f t="shared" si="40"/>
        <v>31.3</v>
      </c>
      <c r="J237" s="28">
        <f t="shared" si="40"/>
        <v>1175</v>
      </c>
      <c r="K237" s="28">
        <f t="shared" si="40"/>
        <v>60.1</v>
      </c>
      <c r="L237" s="28">
        <f t="shared" si="40"/>
        <v>24.4</v>
      </c>
    </row>
    <row r="238" spans="1:12" x14ac:dyDescent="0.25">
      <c r="A238" s="106" t="s">
        <v>35</v>
      </c>
      <c r="B238" s="28">
        <f>AVERAGE(B206:B235)</f>
        <v>60.536666666666676</v>
      </c>
      <c r="C238" s="28">
        <f t="shared" ref="C238:L238" si="41">AVERAGE(C206:C235)</f>
        <v>1213.5666666666666</v>
      </c>
      <c r="D238" s="28">
        <f t="shared" si="41"/>
        <v>39.013333333333328</v>
      </c>
      <c r="E238" s="28">
        <f t="shared" si="41"/>
        <v>564.0333333333333</v>
      </c>
      <c r="F238" s="28">
        <f t="shared" si="41"/>
        <v>118.26666666666667</v>
      </c>
      <c r="G238" s="28">
        <f t="shared" si="41"/>
        <v>19.879999999999995</v>
      </c>
      <c r="H238" s="28">
        <f t="shared" si="41"/>
        <v>445.76666666666665</v>
      </c>
      <c r="I238" s="28">
        <f t="shared" si="41"/>
        <v>33.196666666666665</v>
      </c>
      <c r="J238" s="28">
        <f t="shared" si="41"/>
        <v>1272.7</v>
      </c>
      <c r="K238" s="28">
        <f t="shared" si="41"/>
        <v>61.198333333333331</v>
      </c>
      <c r="L238" s="28">
        <f t="shared" si="41"/>
        <v>26.358333333333334</v>
      </c>
    </row>
    <row r="239" spans="1:12" x14ac:dyDescent="0.25">
      <c r="A239" s="112" t="s">
        <v>38</v>
      </c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</row>
    <row r="240" spans="1:12" x14ac:dyDescent="0.25">
      <c r="A240" s="113" t="s">
        <v>39</v>
      </c>
    </row>
    <row r="242" spans="1:12" x14ac:dyDescent="0.25">
      <c r="A242" s="101" t="s">
        <v>0</v>
      </c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</row>
    <row r="243" spans="1:12" x14ac:dyDescent="0.25">
      <c r="A243" s="102"/>
    </row>
    <row r="244" spans="1:12" x14ac:dyDescent="0.25">
      <c r="A244" s="103" t="s">
        <v>28</v>
      </c>
      <c r="B244" s="104" t="s">
        <v>4</v>
      </c>
      <c r="C244" s="105"/>
      <c r="D244" s="437" t="s">
        <v>5</v>
      </c>
      <c r="E244" s="438"/>
      <c r="F244" s="106" t="s">
        <v>72</v>
      </c>
      <c r="G244" s="106" t="s">
        <v>73</v>
      </c>
      <c r="H244" s="437" t="s">
        <v>74</v>
      </c>
      <c r="I244" s="438"/>
      <c r="J244" s="437" t="s">
        <v>75</v>
      </c>
      <c r="K244" s="438"/>
      <c r="L244" s="364" t="s">
        <v>73</v>
      </c>
    </row>
    <row r="245" spans="1:12" x14ac:dyDescent="0.25">
      <c r="A245" s="107">
        <f>A4</f>
        <v>2019</v>
      </c>
      <c r="B245" s="106" t="s">
        <v>14</v>
      </c>
      <c r="C245" s="106" t="s">
        <v>13</v>
      </c>
      <c r="D245" s="106" t="s">
        <v>14</v>
      </c>
      <c r="E245" s="106" t="s">
        <v>13</v>
      </c>
      <c r="F245" s="106" t="s">
        <v>13</v>
      </c>
      <c r="G245" s="106" t="s">
        <v>50</v>
      </c>
      <c r="H245" s="106" t="s">
        <v>13</v>
      </c>
      <c r="I245" s="106" t="s">
        <v>14</v>
      </c>
      <c r="J245" s="106" t="s">
        <v>13</v>
      </c>
      <c r="K245" s="106" t="s">
        <v>14</v>
      </c>
      <c r="L245" s="106" t="s">
        <v>76</v>
      </c>
    </row>
    <row r="246" spans="1:12" x14ac:dyDescent="0.25">
      <c r="A246" s="106">
        <v>1</v>
      </c>
      <c r="B246" s="28">
        <f>FLOW!D253</f>
        <v>59.5</v>
      </c>
      <c r="C246" s="27">
        <f>FLOW!E253</f>
        <v>1212</v>
      </c>
      <c r="D246" s="28">
        <f>FLOW!G253</f>
        <v>37.799999999999997</v>
      </c>
      <c r="E246" s="27">
        <f>FLOW!H253</f>
        <v>538</v>
      </c>
      <c r="F246" s="27">
        <f>ORC!E246</f>
        <v>98</v>
      </c>
      <c r="G246" s="28">
        <f>ORC!I246</f>
        <v>20.299999999999997</v>
      </c>
      <c r="H246" s="27">
        <f>E246-F246</f>
        <v>440</v>
      </c>
      <c r="I246" s="28">
        <v>32.9</v>
      </c>
      <c r="J246" s="27">
        <f>C246+0.5*F246</f>
        <v>1261</v>
      </c>
      <c r="K246" s="28">
        <v>60.2</v>
      </c>
      <c r="L246" s="28">
        <f>G246+(K246-B246)+(D246-I246)</f>
        <v>25.9</v>
      </c>
    </row>
    <row r="247" spans="1:12" x14ac:dyDescent="0.25">
      <c r="A247" s="106">
        <f t="shared" ref="A247:A276" si="42">SUM(A246+1)</f>
        <v>2</v>
      </c>
      <c r="B247" s="28">
        <f>FLOW!D254</f>
        <v>59.5</v>
      </c>
      <c r="C247" s="27">
        <f>FLOW!E254</f>
        <v>1212</v>
      </c>
      <c r="D247" s="28">
        <f>FLOW!G254</f>
        <v>37.9</v>
      </c>
      <c r="E247" s="27">
        <f>FLOW!H254</f>
        <v>541</v>
      </c>
      <c r="F247" s="27">
        <f>ORC!E247</f>
        <v>99</v>
      </c>
      <c r="G247" s="28">
        <f>ORC!I247</f>
        <v>20.100000000000001</v>
      </c>
      <c r="H247" s="27">
        <f t="shared" ref="H247:H276" si="43">E247-F247</f>
        <v>442</v>
      </c>
      <c r="I247" s="28">
        <v>33</v>
      </c>
      <c r="J247" s="27">
        <f t="shared" ref="J247:J276" si="44">C247+0.5*F247</f>
        <v>1261.5</v>
      </c>
      <c r="K247" s="28">
        <v>60.25</v>
      </c>
      <c r="L247" s="28">
        <f t="shared" ref="L247:L276" si="45">G247+(K247-B247)+(D247-I247)</f>
        <v>25.75</v>
      </c>
    </row>
    <row r="248" spans="1:12" x14ac:dyDescent="0.25">
      <c r="A248" s="106">
        <f t="shared" si="42"/>
        <v>3</v>
      </c>
      <c r="B248" s="28">
        <f>FLOW!D255</f>
        <v>59.5</v>
      </c>
      <c r="C248" s="27">
        <f>FLOW!E255</f>
        <v>1212</v>
      </c>
      <c r="D248" s="28">
        <f>FLOW!G255</f>
        <v>38.1</v>
      </c>
      <c r="E248" s="27">
        <f>FLOW!H255</f>
        <v>545</v>
      </c>
      <c r="F248" s="27">
        <f>ORC!E248</f>
        <v>117</v>
      </c>
      <c r="G248" s="28">
        <f>ORC!I248</f>
        <v>19.899999999999999</v>
      </c>
      <c r="H248" s="27">
        <f t="shared" si="43"/>
        <v>428</v>
      </c>
      <c r="I248" s="28">
        <v>32.299999999999997</v>
      </c>
      <c r="J248" s="27">
        <f t="shared" si="44"/>
        <v>1270.5</v>
      </c>
      <c r="K248" s="28">
        <v>60.35</v>
      </c>
      <c r="L248" s="28">
        <f t="shared" si="45"/>
        <v>26.550000000000004</v>
      </c>
    </row>
    <row r="249" spans="1:12" x14ac:dyDescent="0.25">
      <c r="A249" s="106">
        <f t="shared" si="42"/>
        <v>4</v>
      </c>
      <c r="B249" s="28">
        <f>FLOW!D256</f>
        <v>59.6</v>
      </c>
      <c r="C249" s="27">
        <f>FLOW!E256</f>
        <v>1220</v>
      </c>
      <c r="D249" s="28">
        <f>FLOW!G256</f>
        <v>38.1</v>
      </c>
      <c r="E249" s="27">
        <f>FLOW!H256</f>
        <v>545</v>
      </c>
      <c r="F249" s="27">
        <f>ORC!E249</f>
        <v>119</v>
      </c>
      <c r="G249" s="28">
        <f>ORC!I249</f>
        <v>19.899999999999999</v>
      </c>
      <c r="H249" s="27">
        <f t="shared" si="43"/>
        <v>426</v>
      </c>
      <c r="I249" s="28">
        <v>32.200000000000003</v>
      </c>
      <c r="J249" s="27">
        <f t="shared" si="44"/>
        <v>1279.5</v>
      </c>
      <c r="K249" s="28">
        <v>60.5</v>
      </c>
      <c r="L249" s="28">
        <f t="shared" si="45"/>
        <v>26.699999999999996</v>
      </c>
    </row>
    <row r="250" spans="1:12" x14ac:dyDescent="0.25">
      <c r="A250" s="106">
        <f t="shared" si="42"/>
        <v>5</v>
      </c>
      <c r="B250" s="28">
        <f>FLOW!D257</f>
        <v>59.6</v>
      </c>
      <c r="C250" s="27">
        <f>FLOW!E257</f>
        <v>1220</v>
      </c>
      <c r="D250" s="28">
        <f>FLOW!G257</f>
        <v>38.200000000000003</v>
      </c>
      <c r="E250" s="27">
        <f>FLOW!H257</f>
        <v>547</v>
      </c>
      <c r="F250" s="27">
        <f>ORC!E250</f>
        <v>132</v>
      </c>
      <c r="G250" s="28">
        <f>ORC!I250</f>
        <v>19.799999999999997</v>
      </c>
      <c r="H250" s="27">
        <f t="shared" si="43"/>
        <v>415</v>
      </c>
      <c r="I250" s="28">
        <v>31.6</v>
      </c>
      <c r="J250" s="27">
        <f t="shared" si="44"/>
        <v>1286</v>
      </c>
      <c r="K250" s="28">
        <v>60.6</v>
      </c>
      <c r="L250" s="28">
        <f t="shared" si="45"/>
        <v>27.4</v>
      </c>
    </row>
    <row r="251" spans="1:12" x14ac:dyDescent="0.25">
      <c r="A251" s="106">
        <f t="shared" si="42"/>
        <v>6</v>
      </c>
      <c r="B251" s="28">
        <f>FLOW!D258</f>
        <v>59.6</v>
      </c>
      <c r="C251" s="27">
        <f>FLOW!E258</f>
        <v>1220</v>
      </c>
      <c r="D251" s="28">
        <f>FLOW!G258</f>
        <v>38.1</v>
      </c>
      <c r="E251" s="27">
        <f>FLOW!H258</f>
        <v>545</v>
      </c>
      <c r="F251" s="27">
        <f>ORC!E251</f>
        <v>132</v>
      </c>
      <c r="G251" s="28">
        <f>ORC!I251</f>
        <v>19.899999999999999</v>
      </c>
      <c r="H251" s="27">
        <f t="shared" si="43"/>
        <v>413</v>
      </c>
      <c r="I251" s="28">
        <v>31.5</v>
      </c>
      <c r="J251" s="27">
        <f t="shared" si="44"/>
        <v>1286</v>
      </c>
      <c r="K251" s="28">
        <v>60.6</v>
      </c>
      <c r="L251" s="28">
        <f t="shared" si="45"/>
        <v>27.5</v>
      </c>
    </row>
    <row r="252" spans="1:12" x14ac:dyDescent="0.25">
      <c r="A252" s="106">
        <f t="shared" si="42"/>
        <v>7</v>
      </c>
      <c r="B252" s="28">
        <f>FLOW!D259</f>
        <v>59.6</v>
      </c>
      <c r="C252" s="27">
        <f>FLOW!E259</f>
        <v>1220</v>
      </c>
      <c r="D252" s="28">
        <f>FLOW!G259</f>
        <v>38</v>
      </c>
      <c r="E252" s="27">
        <f>FLOW!H259</f>
        <v>543</v>
      </c>
      <c r="F252" s="27">
        <f>ORC!E252</f>
        <v>133</v>
      </c>
      <c r="G252" s="28">
        <f>ORC!I252</f>
        <v>19.899999999999999</v>
      </c>
      <c r="H252" s="27">
        <f t="shared" si="43"/>
        <v>410</v>
      </c>
      <c r="I252" s="28">
        <v>31.35</v>
      </c>
      <c r="J252" s="27">
        <f t="shared" si="44"/>
        <v>1286.5</v>
      </c>
      <c r="K252" s="28">
        <v>60.6</v>
      </c>
      <c r="L252" s="28">
        <f t="shared" si="45"/>
        <v>27.549999999999997</v>
      </c>
    </row>
    <row r="253" spans="1:12" x14ac:dyDescent="0.25">
      <c r="A253" s="106">
        <f t="shared" si="42"/>
        <v>8</v>
      </c>
      <c r="B253" s="28">
        <f>FLOW!D260</f>
        <v>59.6</v>
      </c>
      <c r="C253" s="27">
        <f>FLOW!E260</f>
        <v>1220</v>
      </c>
      <c r="D253" s="28">
        <f>FLOW!G260</f>
        <v>38</v>
      </c>
      <c r="E253" s="27">
        <f>FLOW!H260</f>
        <v>543</v>
      </c>
      <c r="F253" s="27">
        <f>ORC!E253</f>
        <v>133</v>
      </c>
      <c r="G253" s="28">
        <f>ORC!I253</f>
        <v>20.100000000000001</v>
      </c>
      <c r="H253" s="27">
        <f t="shared" si="43"/>
        <v>410</v>
      </c>
      <c r="I253" s="28">
        <v>31.35</v>
      </c>
      <c r="J253" s="27">
        <f t="shared" si="44"/>
        <v>1286.5</v>
      </c>
      <c r="K253" s="28">
        <v>60.6</v>
      </c>
      <c r="L253" s="28">
        <f t="shared" si="45"/>
        <v>27.75</v>
      </c>
    </row>
    <row r="254" spans="1:12" x14ac:dyDescent="0.25">
      <c r="A254" s="106">
        <f t="shared" si="42"/>
        <v>9</v>
      </c>
      <c r="B254" s="28">
        <f>FLOW!D261</f>
        <v>59.6</v>
      </c>
      <c r="C254" s="27">
        <f>FLOW!E261</f>
        <v>1220</v>
      </c>
      <c r="D254" s="28">
        <f>FLOW!G261</f>
        <v>37.9</v>
      </c>
      <c r="E254" s="27">
        <f>FLOW!H261</f>
        <v>541</v>
      </c>
      <c r="F254" s="27">
        <f>ORC!E254</f>
        <v>132</v>
      </c>
      <c r="G254" s="28">
        <f>ORC!I254</f>
        <v>20.100000000000001</v>
      </c>
      <c r="H254" s="27">
        <f t="shared" si="43"/>
        <v>409</v>
      </c>
      <c r="I254" s="28">
        <v>31.3</v>
      </c>
      <c r="J254" s="27">
        <f t="shared" si="44"/>
        <v>1286</v>
      </c>
      <c r="K254" s="28">
        <v>60.6</v>
      </c>
      <c r="L254" s="28">
        <f t="shared" si="45"/>
        <v>27.7</v>
      </c>
    </row>
    <row r="255" spans="1:12" x14ac:dyDescent="0.25">
      <c r="A255" s="106">
        <f t="shared" si="42"/>
        <v>10</v>
      </c>
      <c r="B255" s="28">
        <f>FLOW!D262</f>
        <v>59.6</v>
      </c>
      <c r="C255" s="27">
        <f>FLOW!E262</f>
        <v>1220</v>
      </c>
      <c r="D255" s="28">
        <f>FLOW!G262</f>
        <v>37.9</v>
      </c>
      <c r="E255" s="27">
        <f>FLOW!H262</f>
        <v>541</v>
      </c>
      <c r="F255" s="27">
        <f>ORC!E255</f>
        <v>132</v>
      </c>
      <c r="G255" s="28">
        <f>ORC!I255</f>
        <v>20</v>
      </c>
      <c r="H255" s="27">
        <f t="shared" si="43"/>
        <v>409</v>
      </c>
      <c r="I255" s="28">
        <v>31.3</v>
      </c>
      <c r="J255" s="27">
        <f t="shared" si="44"/>
        <v>1286</v>
      </c>
      <c r="K255" s="28">
        <v>60.6</v>
      </c>
      <c r="L255" s="28">
        <f t="shared" si="45"/>
        <v>27.599999999999998</v>
      </c>
    </row>
    <row r="256" spans="1:12" x14ac:dyDescent="0.25">
      <c r="A256" s="106">
        <f t="shared" si="42"/>
        <v>11</v>
      </c>
      <c r="B256" s="28">
        <f>FLOW!D263</f>
        <v>59.6</v>
      </c>
      <c r="C256" s="27">
        <f>FLOW!E263</f>
        <v>1220</v>
      </c>
      <c r="D256" s="28">
        <f>FLOW!G263</f>
        <v>37.9</v>
      </c>
      <c r="E256" s="27">
        <f>FLOW!H263</f>
        <v>541</v>
      </c>
      <c r="F256" s="27">
        <f>ORC!E256</f>
        <v>132</v>
      </c>
      <c r="G256" s="28">
        <f>ORC!I256</f>
        <v>20</v>
      </c>
      <c r="H256" s="27">
        <f t="shared" si="43"/>
        <v>409</v>
      </c>
      <c r="I256" s="28">
        <v>31.3</v>
      </c>
      <c r="J256" s="27">
        <f t="shared" si="44"/>
        <v>1286</v>
      </c>
      <c r="K256" s="28">
        <v>60.6</v>
      </c>
      <c r="L256" s="28">
        <f t="shared" si="45"/>
        <v>27.599999999999998</v>
      </c>
    </row>
    <row r="257" spans="1:12" x14ac:dyDescent="0.25">
      <c r="A257" s="106">
        <f t="shared" si="42"/>
        <v>12</v>
      </c>
      <c r="B257" s="28">
        <f>FLOW!D264</f>
        <v>59.6</v>
      </c>
      <c r="C257" s="27">
        <f>FLOW!E264</f>
        <v>1220</v>
      </c>
      <c r="D257" s="28">
        <f>FLOW!G264</f>
        <v>37.700000000000003</v>
      </c>
      <c r="E257" s="27">
        <f>FLOW!H264</f>
        <v>536</v>
      </c>
      <c r="F257" s="27">
        <f>ORC!E257</f>
        <v>76</v>
      </c>
      <c r="G257" s="28">
        <f>ORC!I257</f>
        <v>19.799999999999997</v>
      </c>
      <c r="H257" s="27">
        <f t="shared" si="43"/>
        <v>460</v>
      </c>
      <c r="I257" s="28">
        <v>33.950000000000003</v>
      </c>
      <c r="J257" s="27">
        <f t="shared" si="44"/>
        <v>1258</v>
      </c>
      <c r="K257" s="28">
        <v>60.15</v>
      </c>
      <c r="L257" s="28">
        <f t="shared" si="45"/>
        <v>24.099999999999994</v>
      </c>
    </row>
    <row r="258" spans="1:12" x14ac:dyDescent="0.25">
      <c r="A258" s="106">
        <f t="shared" si="42"/>
        <v>13</v>
      </c>
      <c r="B258" s="28">
        <f>FLOW!D265</f>
        <v>59.6</v>
      </c>
      <c r="C258" s="27">
        <f>FLOW!E265</f>
        <v>1220</v>
      </c>
      <c r="D258" s="28">
        <f>FLOW!G265</f>
        <v>37.700000000000003</v>
      </c>
      <c r="E258" s="27">
        <f>FLOW!H265</f>
        <v>536</v>
      </c>
      <c r="F258" s="27">
        <f>ORC!E258</f>
        <v>129</v>
      </c>
      <c r="G258" s="28">
        <f>ORC!I258</f>
        <v>19.599999999999994</v>
      </c>
      <c r="H258" s="27">
        <f t="shared" si="43"/>
        <v>407</v>
      </c>
      <c r="I258" s="28">
        <v>31.2</v>
      </c>
      <c r="J258" s="27">
        <f t="shared" si="44"/>
        <v>1284.5</v>
      </c>
      <c r="K258" s="28">
        <v>60.55</v>
      </c>
      <c r="L258" s="28">
        <f t="shared" si="45"/>
        <v>27.049999999999994</v>
      </c>
    </row>
    <row r="259" spans="1:12" x14ac:dyDescent="0.25">
      <c r="A259" s="106">
        <f t="shared" si="42"/>
        <v>14</v>
      </c>
      <c r="B259" s="28">
        <f>FLOW!D266</f>
        <v>59.6</v>
      </c>
      <c r="C259" s="27">
        <f>FLOW!E266</f>
        <v>1220</v>
      </c>
      <c r="D259" s="28">
        <f>FLOW!G266</f>
        <v>38</v>
      </c>
      <c r="E259" s="27">
        <f>FLOW!H266</f>
        <v>543</v>
      </c>
      <c r="F259" s="27">
        <f>ORC!E259</f>
        <v>130</v>
      </c>
      <c r="G259" s="28">
        <f>ORC!I259</f>
        <v>19.699999999999996</v>
      </c>
      <c r="H259" s="27">
        <f t="shared" si="43"/>
        <v>413</v>
      </c>
      <c r="I259" s="28">
        <v>31.5</v>
      </c>
      <c r="J259" s="27">
        <f t="shared" si="44"/>
        <v>1285</v>
      </c>
      <c r="K259" s="28">
        <v>60.55</v>
      </c>
      <c r="L259" s="28">
        <f t="shared" si="45"/>
        <v>27.149999999999991</v>
      </c>
    </row>
    <row r="260" spans="1:12" x14ac:dyDescent="0.25">
      <c r="A260" s="106">
        <f t="shared" si="42"/>
        <v>15</v>
      </c>
      <c r="B260" s="28">
        <f>FLOW!D267</f>
        <v>59.7</v>
      </c>
      <c r="C260" s="27">
        <f>FLOW!E267</f>
        <v>1225</v>
      </c>
      <c r="D260" s="28">
        <f>FLOW!G267</f>
        <v>38.4</v>
      </c>
      <c r="E260" s="27">
        <f>FLOW!H267</f>
        <v>551</v>
      </c>
      <c r="F260" s="27">
        <f>ORC!E260</f>
        <v>110</v>
      </c>
      <c r="G260" s="28">
        <f>ORC!I260</f>
        <v>19.399999999999999</v>
      </c>
      <c r="H260" s="27">
        <f t="shared" si="43"/>
        <v>441</v>
      </c>
      <c r="I260" s="28">
        <v>32.950000000000003</v>
      </c>
      <c r="J260" s="27">
        <f t="shared" si="44"/>
        <v>1280</v>
      </c>
      <c r="K260" s="28">
        <v>60.45</v>
      </c>
      <c r="L260" s="28">
        <f t="shared" si="45"/>
        <v>25.599999999999994</v>
      </c>
    </row>
    <row r="261" spans="1:12" x14ac:dyDescent="0.25">
      <c r="A261" s="106">
        <f t="shared" si="42"/>
        <v>16</v>
      </c>
      <c r="B261" s="28">
        <f>FLOW!D268</f>
        <v>59.9</v>
      </c>
      <c r="C261" s="27">
        <f>FLOW!E268</f>
        <v>1240</v>
      </c>
      <c r="D261" s="28">
        <f>FLOW!G268</f>
        <v>38</v>
      </c>
      <c r="E261" s="27">
        <f>FLOW!H268</f>
        <v>543</v>
      </c>
      <c r="F261" s="27">
        <f>ORC!E261</f>
        <v>110</v>
      </c>
      <c r="G261" s="28">
        <f>ORC!I261</f>
        <v>19.800000000000004</v>
      </c>
      <c r="H261" s="27">
        <f t="shared" si="43"/>
        <v>433</v>
      </c>
      <c r="I261" s="28">
        <v>32.549999999999997</v>
      </c>
      <c r="J261" s="27">
        <f t="shared" si="44"/>
        <v>1295</v>
      </c>
      <c r="K261" s="28">
        <v>60.7</v>
      </c>
      <c r="L261" s="28">
        <f t="shared" si="45"/>
        <v>26.050000000000011</v>
      </c>
    </row>
    <row r="262" spans="1:12" x14ac:dyDescent="0.25">
      <c r="A262" s="106">
        <f t="shared" si="42"/>
        <v>17</v>
      </c>
      <c r="B262" s="28">
        <f>FLOW!D269</f>
        <v>59.6</v>
      </c>
      <c r="C262" s="27">
        <f>FLOW!E269</f>
        <v>1220</v>
      </c>
      <c r="D262" s="28">
        <f>FLOW!G269</f>
        <v>37.5</v>
      </c>
      <c r="E262" s="27">
        <f>FLOW!H269</f>
        <v>532</v>
      </c>
      <c r="F262" s="27">
        <f>ORC!E262</f>
        <v>111</v>
      </c>
      <c r="G262" s="28">
        <f>ORC!I262</f>
        <v>20.399999999999999</v>
      </c>
      <c r="H262" s="27">
        <f t="shared" si="43"/>
        <v>421</v>
      </c>
      <c r="I262" s="28">
        <v>31.9</v>
      </c>
      <c r="J262" s="27">
        <f t="shared" si="44"/>
        <v>1275.5</v>
      </c>
      <c r="K262" s="28">
        <v>60.4</v>
      </c>
      <c r="L262" s="28">
        <f t="shared" si="45"/>
        <v>26.799999999999997</v>
      </c>
    </row>
    <row r="263" spans="1:12" x14ac:dyDescent="0.25">
      <c r="A263" s="106">
        <f t="shared" si="42"/>
        <v>18</v>
      </c>
      <c r="B263" s="28">
        <f>FLOW!D270</f>
        <v>59.3</v>
      </c>
      <c r="C263" s="27">
        <f>FLOW!E270</f>
        <v>1200</v>
      </c>
      <c r="D263" s="28">
        <f>FLOW!G270</f>
        <v>37.6</v>
      </c>
      <c r="E263" s="27">
        <f>FLOW!H270</f>
        <v>534</v>
      </c>
      <c r="F263" s="27">
        <f>ORC!E263</f>
        <v>130</v>
      </c>
      <c r="G263" s="28">
        <f>ORC!I263</f>
        <v>19.700000000000003</v>
      </c>
      <c r="H263" s="27">
        <f t="shared" si="43"/>
        <v>404</v>
      </c>
      <c r="I263" s="28">
        <v>31</v>
      </c>
      <c r="J263" s="27">
        <f t="shared" si="44"/>
        <v>1265</v>
      </c>
      <c r="K263" s="28">
        <v>60.3</v>
      </c>
      <c r="L263" s="28">
        <f t="shared" si="45"/>
        <v>27.300000000000004</v>
      </c>
    </row>
    <row r="264" spans="1:12" x14ac:dyDescent="0.25">
      <c r="A264" s="106">
        <f t="shared" si="42"/>
        <v>19</v>
      </c>
      <c r="B264" s="28">
        <f>FLOW!D271</f>
        <v>59</v>
      </c>
      <c r="C264" s="27">
        <f>FLOW!E271</f>
        <v>1180</v>
      </c>
      <c r="D264" s="28">
        <f>FLOW!G271</f>
        <v>37.200000000000003</v>
      </c>
      <c r="E264" s="27">
        <f>FLOW!H271</f>
        <v>526</v>
      </c>
      <c r="F264" s="27">
        <f>ORC!E264</f>
        <v>133</v>
      </c>
      <c r="G264" s="28">
        <f>ORC!I264</f>
        <v>20</v>
      </c>
      <c r="H264" s="27">
        <f t="shared" si="43"/>
        <v>393</v>
      </c>
      <c r="I264" s="28">
        <v>30.45</v>
      </c>
      <c r="J264" s="27">
        <f t="shared" si="44"/>
        <v>1246.5</v>
      </c>
      <c r="K264" s="28">
        <v>60</v>
      </c>
      <c r="L264" s="28">
        <f t="shared" si="45"/>
        <v>27.750000000000004</v>
      </c>
    </row>
    <row r="265" spans="1:12" x14ac:dyDescent="0.25">
      <c r="A265" s="106">
        <f t="shared" si="42"/>
        <v>20</v>
      </c>
      <c r="B265" s="28">
        <f>FLOW!D272</f>
        <v>58.6</v>
      </c>
      <c r="C265" s="27">
        <f>FLOW!E272</f>
        <v>1156</v>
      </c>
      <c r="D265" s="28">
        <f>FLOW!G272</f>
        <v>37</v>
      </c>
      <c r="E265" s="27">
        <f>FLOW!H272</f>
        <v>522</v>
      </c>
      <c r="F265" s="27">
        <f>ORC!E265</f>
        <v>134</v>
      </c>
      <c r="G265" s="28">
        <f>ORC!I265</f>
        <v>19.700000000000003</v>
      </c>
      <c r="H265" s="27">
        <f t="shared" si="43"/>
        <v>388</v>
      </c>
      <c r="I265" s="28">
        <v>30.15</v>
      </c>
      <c r="J265" s="27">
        <f t="shared" si="44"/>
        <v>1223</v>
      </c>
      <c r="K265" s="28">
        <v>59.65</v>
      </c>
      <c r="L265" s="28">
        <f t="shared" si="45"/>
        <v>27.6</v>
      </c>
    </row>
    <row r="266" spans="1:12" x14ac:dyDescent="0.25">
      <c r="A266" s="106">
        <f t="shared" si="42"/>
        <v>21</v>
      </c>
      <c r="B266" s="28">
        <f>FLOW!D273</f>
        <v>58.2</v>
      </c>
      <c r="C266" s="27">
        <f>FLOW!E273</f>
        <v>1130</v>
      </c>
      <c r="D266" s="28">
        <f>FLOW!G273</f>
        <v>36.6</v>
      </c>
      <c r="E266" s="27">
        <f>FLOW!H273</f>
        <v>514</v>
      </c>
      <c r="F266" s="27">
        <f>ORC!E266</f>
        <v>134</v>
      </c>
      <c r="G266" s="28">
        <f>ORC!I266</f>
        <v>20</v>
      </c>
      <c r="H266" s="27">
        <f t="shared" si="43"/>
        <v>380</v>
      </c>
      <c r="I266" s="28">
        <v>29.75</v>
      </c>
      <c r="J266" s="27">
        <f t="shared" si="44"/>
        <v>1197</v>
      </c>
      <c r="K266" s="28">
        <v>59.25</v>
      </c>
      <c r="L266" s="28">
        <f t="shared" si="45"/>
        <v>27.9</v>
      </c>
    </row>
    <row r="267" spans="1:12" x14ac:dyDescent="0.25">
      <c r="A267" s="106">
        <f t="shared" si="42"/>
        <v>22</v>
      </c>
      <c r="B267" s="28">
        <f>FLOW!D274</f>
        <v>57.9</v>
      </c>
      <c r="C267" s="27">
        <f>FLOW!E274</f>
        <v>1115</v>
      </c>
      <c r="D267" s="28">
        <f>FLOW!G274</f>
        <v>36.5</v>
      </c>
      <c r="E267" s="27">
        <f>FLOW!H274</f>
        <v>512</v>
      </c>
      <c r="F267" s="27">
        <f>ORC!E267</f>
        <v>135</v>
      </c>
      <c r="G267" s="28">
        <f>ORC!I267</f>
        <v>19.700000000000003</v>
      </c>
      <c r="H267" s="27">
        <f t="shared" si="43"/>
        <v>377</v>
      </c>
      <c r="I267" s="28">
        <v>29.55</v>
      </c>
      <c r="J267" s="27">
        <f t="shared" si="44"/>
        <v>1182.5</v>
      </c>
      <c r="K267" s="28">
        <v>59.05</v>
      </c>
      <c r="L267" s="28">
        <f t="shared" si="45"/>
        <v>27.8</v>
      </c>
    </row>
    <row r="268" spans="1:12" x14ac:dyDescent="0.25">
      <c r="A268" s="106">
        <f t="shared" si="42"/>
        <v>23</v>
      </c>
      <c r="B268" s="28">
        <f>FLOW!D275</f>
        <v>57.6</v>
      </c>
      <c r="C268" s="27">
        <f>FLOW!E275</f>
        <v>1060</v>
      </c>
      <c r="D268" s="28">
        <f>FLOW!G275</f>
        <v>36.1</v>
      </c>
      <c r="E268" s="27">
        <f>FLOW!H275</f>
        <v>503</v>
      </c>
      <c r="F268" s="27">
        <f>ORC!E268</f>
        <v>135</v>
      </c>
      <c r="G268" s="28">
        <f>ORC!I268</f>
        <v>19.899999999999999</v>
      </c>
      <c r="H268" s="27">
        <f t="shared" si="43"/>
        <v>368</v>
      </c>
      <c r="I268" s="28">
        <v>29.1</v>
      </c>
      <c r="J268" s="27">
        <f t="shared" si="44"/>
        <v>1127.5</v>
      </c>
      <c r="K268" s="28">
        <v>58.95</v>
      </c>
      <c r="L268" s="28">
        <f t="shared" si="45"/>
        <v>28.25</v>
      </c>
    </row>
    <row r="269" spans="1:12" x14ac:dyDescent="0.25">
      <c r="A269" s="106">
        <f t="shared" si="42"/>
        <v>24</v>
      </c>
      <c r="B269" s="28">
        <f>FLOW!D276</f>
        <v>57.3</v>
      </c>
      <c r="C269" s="27">
        <f>FLOW!E276</f>
        <v>1010</v>
      </c>
      <c r="D269" s="28">
        <f>FLOW!G276</f>
        <v>35.799999999999997</v>
      </c>
      <c r="E269" s="27">
        <f>FLOW!H276</f>
        <v>497</v>
      </c>
      <c r="F269" s="27">
        <f>ORC!E269</f>
        <v>135</v>
      </c>
      <c r="G269" s="28">
        <f>ORC!I269</f>
        <v>19.899999999999999</v>
      </c>
      <c r="H269" s="27">
        <f t="shared" si="43"/>
        <v>362</v>
      </c>
      <c r="I269" s="28">
        <v>28.75</v>
      </c>
      <c r="J269" s="27">
        <f t="shared" si="44"/>
        <v>1077.5</v>
      </c>
      <c r="K269" s="28">
        <v>58.6</v>
      </c>
      <c r="L269" s="28">
        <f t="shared" si="45"/>
        <v>28.25</v>
      </c>
    </row>
    <row r="270" spans="1:12" x14ac:dyDescent="0.25">
      <c r="A270" s="106">
        <f t="shared" si="42"/>
        <v>25</v>
      </c>
      <c r="B270" s="28">
        <f>FLOW!D277</f>
        <v>56.9</v>
      </c>
      <c r="C270" s="27">
        <f>FLOW!E277</f>
        <v>987</v>
      </c>
      <c r="D270" s="28">
        <f>FLOW!G277</f>
        <v>35.200000000000003</v>
      </c>
      <c r="E270" s="27">
        <f>FLOW!H277</f>
        <v>485</v>
      </c>
      <c r="F270" s="27">
        <f>ORC!E270</f>
        <v>118</v>
      </c>
      <c r="G270" s="28">
        <f>ORC!I270</f>
        <v>20.200000000000003</v>
      </c>
      <c r="H270" s="27">
        <f t="shared" si="43"/>
        <v>367</v>
      </c>
      <c r="I270" s="28">
        <v>29</v>
      </c>
      <c r="J270" s="27">
        <f t="shared" si="44"/>
        <v>1046</v>
      </c>
      <c r="K270" s="28">
        <v>58.05</v>
      </c>
      <c r="L270" s="28">
        <f t="shared" si="45"/>
        <v>27.550000000000004</v>
      </c>
    </row>
    <row r="271" spans="1:12" x14ac:dyDescent="0.25">
      <c r="A271" s="106">
        <f t="shared" si="42"/>
        <v>26</v>
      </c>
      <c r="B271" s="28">
        <f>FLOW!D278</f>
        <v>56.5</v>
      </c>
      <c r="C271" s="27">
        <f>FLOW!E278</f>
        <v>970</v>
      </c>
      <c r="D271" s="28">
        <f>FLOW!G278</f>
        <v>35.1</v>
      </c>
      <c r="E271" s="27">
        <f>FLOW!H278</f>
        <v>483</v>
      </c>
      <c r="F271" s="27">
        <f>ORC!E271</f>
        <v>120</v>
      </c>
      <c r="G271" s="28">
        <f>ORC!I271</f>
        <v>19.700000000000003</v>
      </c>
      <c r="H271" s="27">
        <f t="shared" si="43"/>
        <v>363</v>
      </c>
      <c r="I271" s="28">
        <v>28.8</v>
      </c>
      <c r="J271" s="27">
        <f t="shared" si="44"/>
        <v>1030</v>
      </c>
      <c r="K271" s="28">
        <v>57.75</v>
      </c>
      <c r="L271" s="28">
        <f t="shared" si="45"/>
        <v>27.250000000000004</v>
      </c>
    </row>
    <row r="272" spans="1:12" x14ac:dyDescent="0.25">
      <c r="A272" s="106">
        <f t="shared" si="42"/>
        <v>27</v>
      </c>
      <c r="B272" s="28">
        <f>FLOW!D279</f>
        <v>56.1</v>
      </c>
      <c r="C272" s="27">
        <f>FLOW!E279</f>
        <v>954</v>
      </c>
      <c r="D272" s="28">
        <f>FLOW!G279</f>
        <v>34.6</v>
      </c>
      <c r="E272" s="27">
        <f>FLOW!H279</f>
        <v>473</v>
      </c>
      <c r="F272" s="27">
        <f>ORC!E272</f>
        <v>120</v>
      </c>
      <c r="G272" s="28">
        <f>ORC!I272</f>
        <v>19.900000000000006</v>
      </c>
      <c r="H272" s="27">
        <f t="shared" si="43"/>
        <v>353</v>
      </c>
      <c r="I272" s="28">
        <v>28.2</v>
      </c>
      <c r="J272" s="27">
        <f t="shared" si="44"/>
        <v>1014</v>
      </c>
      <c r="K272" s="28">
        <v>57.5</v>
      </c>
      <c r="L272" s="28">
        <f t="shared" si="45"/>
        <v>27.700000000000006</v>
      </c>
    </row>
    <row r="273" spans="1:12" x14ac:dyDescent="0.25">
      <c r="A273" s="106">
        <f t="shared" si="42"/>
        <v>28</v>
      </c>
      <c r="B273" s="28">
        <f>FLOW!D280</f>
        <v>55.6</v>
      </c>
      <c r="C273" s="27">
        <f>FLOW!E280</f>
        <v>933</v>
      </c>
      <c r="D273" s="28">
        <f>FLOW!G280</f>
        <v>34.200000000000003</v>
      </c>
      <c r="E273" s="27">
        <f>FLOW!H280</f>
        <v>465</v>
      </c>
      <c r="F273" s="27">
        <f>ORC!E273</f>
        <v>120</v>
      </c>
      <c r="G273" s="28">
        <f>ORC!I273</f>
        <v>20.100000000000001</v>
      </c>
      <c r="H273" s="27">
        <f t="shared" si="43"/>
        <v>345</v>
      </c>
      <c r="I273" s="28">
        <v>27.8</v>
      </c>
      <c r="J273" s="27">
        <f t="shared" si="44"/>
        <v>993</v>
      </c>
      <c r="K273" s="28">
        <v>57</v>
      </c>
      <c r="L273" s="28">
        <f t="shared" si="45"/>
        <v>27.900000000000002</v>
      </c>
    </row>
    <row r="274" spans="1:12" x14ac:dyDescent="0.25">
      <c r="A274" s="106">
        <f t="shared" si="42"/>
        <v>29</v>
      </c>
      <c r="B274" s="28">
        <f>FLOW!D281</f>
        <v>55</v>
      </c>
      <c r="C274" s="27">
        <f>FLOW!E281</f>
        <v>912</v>
      </c>
      <c r="D274" s="28">
        <f>FLOW!G281</f>
        <v>33.9</v>
      </c>
      <c r="E274" s="27">
        <f>FLOW!H281</f>
        <v>459</v>
      </c>
      <c r="F274" s="27">
        <f>ORC!E274</f>
        <v>104</v>
      </c>
      <c r="G274" s="28">
        <f>ORC!I274</f>
        <v>20</v>
      </c>
      <c r="H274" s="27">
        <f t="shared" si="43"/>
        <v>355</v>
      </c>
      <c r="I274" s="28">
        <v>38.35</v>
      </c>
      <c r="J274" s="27">
        <f t="shared" si="44"/>
        <v>964</v>
      </c>
      <c r="K274" s="28">
        <v>56.4</v>
      </c>
      <c r="L274" s="28">
        <f t="shared" si="45"/>
        <v>16.949999999999996</v>
      </c>
    </row>
    <row r="275" spans="1:12" x14ac:dyDescent="0.25">
      <c r="A275" s="106">
        <f t="shared" si="42"/>
        <v>30</v>
      </c>
      <c r="B275" s="28">
        <f>FLOW!D282</f>
        <v>54.5</v>
      </c>
      <c r="C275" s="27">
        <f>FLOW!E282</f>
        <v>896</v>
      </c>
      <c r="D275" s="28">
        <f>FLOW!G282</f>
        <v>33.5</v>
      </c>
      <c r="E275" s="27">
        <f>FLOW!H282</f>
        <v>452</v>
      </c>
      <c r="F275" s="27">
        <f>ORC!E275</f>
        <v>103</v>
      </c>
      <c r="G275" s="28">
        <f>ORC!I275</f>
        <v>19.5</v>
      </c>
      <c r="H275" s="27">
        <f t="shared" si="43"/>
        <v>349</v>
      </c>
      <c r="I275" s="28">
        <v>28</v>
      </c>
      <c r="J275" s="27">
        <f t="shared" si="44"/>
        <v>947.5</v>
      </c>
      <c r="K275" s="28">
        <v>55.95</v>
      </c>
      <c r="L275" s="28">
        <f t="shared" si="45"/>
        <v>26.450000000000003</v>
      </c>
    </row>
    <row r="276" spans="1:12" ht="18.75" thickBot="1" x14ac:dyDescent="0.3">
      <c r="A276" s="106">
        <f t="shared" si="42"/>
        <v>31</v>
      </c>
      <c r="B276" s="28">
        <f>FLOW!D283</f>
        <v>54.1</v>
      </c>
      <c r="C276" s="27">
        <f>FLOW!E283</f>
        <v>884</v>
      </c>
      <c r="D276" s="28">
        <f>FLOW!G283</f>
        <v>33.299999999999997</v>
      </c>
      <c r="E276" s="27">
        <f>FLOW!H283</f>
        <v>448</v>
      </c>
      <c r="F276" s="27">
        <f>ORC!E276</f>
        <v>104</v>
      </c>
      <c r="G276" s="28">
        <f>ORC!I276</f>
        <v>19.399999999999999</v>
      </c>
      <c r="H276" s="27">
        <f t="shared" si="43"/>
        <v>344</v>
      </c>
      <c r="I276" s="28">
        <v>27.75</v>
      </c>
      <c r="J276" s="27">
        <f t="shared" si="44"/>
        <v>936</v>
      </c>
      <c r="K276" s="28">
        <v>55.7</v>
      </c>
      <c r="L276" s="28">
        <f t="shared" si="45"/>
        <v>26.549999999999997</v>
      </c>
    </row>
    <row r="277" spans="1:12" ht="18.75" thickTop="1" x14ac:dyDescent="0.25">
      <c r="A277" s="109" t="s">
        <v>36</v>
      </c>
      <c r="B277" s="110">
        <f>MAX(B246:B276)</f>
        <v>59.9</v>
      </c>
      <c r="C277" s="110">
        <f t="shared" ref="C277:L277" si="46">MAX(C246:C276)</f>
        <v>1240</v>
      </c>
      <c r="D277" s="110">
        <f t="shared" si="46"/>
        <v>38.4</v>
      </c>
      <c r="E277" s="110">
        <f t="shared" si="46"/>
        <v>551</v>
      </c>
      <c r="F277" s="110">
        <f t="shared" si="46"/>
        <v>135</v>
      </c>
      <c r="G277" s="110">
        <f t="shared" si="46"/>
        <v>20.399999999999999</v>
      </c>
      <c r="H277" s="110">
        <f t="shared" si="46"/>
        <v>460</v>
      </c>
      <c r="I277" s="110">
        <f t="shared" si="46"/>
        <v>38.35</v>
      </c>
      <c r="J277" s="110">
        <f t="shared" si="46"/>
        <v>1295</v>
      </c>
      <c r="K277" s="110">
        <f t="shared" si="46"/>
        <v>60.7</v>
      </c>
      <c r="L277" s="110">
        <f t="shared" si="46"/>
        <v>28.25</v>
      </c>
    </row>
    <row r="278" spans="1:12" x14ac:dyDescent="0.25">
      <c r="A278" s="106" t="s">
        <v>37</v>
      </c>
      <c r="B278" s="28">
        <f>MIN(B246:B276)</f>
        <v>54.1</v>
      </c>
      <c r="C278" s="28">
        <f t="shared" ref="C278:L278" si="47">MIN(C246:C276)</f>
        <v>884</v>
      </c>
      <c r="D278" s="28">
        <f t="shared" si="47"/>
        <v>33.299999999999997</v>
      </c>
      <c r="E278" s="28">
        <f t="shared" si="47"/>
        <v>448</v>
      </c>
      <c r="F278" s="28">
        <f t="shared" si="47"/>
        <v>76</v>
      </c>
      <c r="G278" s="28">
        <f t="shared" si="47"/>
        <v>19.399999999999999</v>
      </c>
      <c r="H278" s="28">
        <f t="shared" si="47"/>
        <v>344</v>
      </c>
      <c r="I278" s="28">
        <f t="shared" si="47"/>
        <v>27.75</v>
      </c>
      <c r="J278" s="28">
        <f t="shared" si="47"/>
        <v>936</v>
      </c>
      <c r="K278" s="28">
        <f t="shared" si="47"/>
        <v>55.7</v>
      </c>
      <c r="L278" s="28">
        <f t="shared" si="47"/>
        <v>16.949999999999996</v>
      </c>
    </row>
    <row r="279" spans="1:12" x14ac:dyDescent="0.25">
      <c r="A279" s="106" t="s">
        <v>35</v>
      </c>
      <c r="B279" s="28">
        <f>AVERAGE(B246:B276)</f>
        <v>58.383870967741935</v>
      </c>
      <c r="C279" s="28">
        <f t="shared" ref="C279:L279" si="48">AVERAGE(C246:C276)</f>
        <v>1133.1612903225807</v>
      </c>
      <c r="D279" s="28">
        <f t="shared" si="48"/>
        <v>36.832258064516125</v>
      </c>
      <c r="E279" s="28">
        <f t="shared" si="48"/>
        <v>518.83870967741939</v>
      </c>
      <c r="F279" s="28">
        <f t="shared" si="48"/>
        <v>120.96774193548387</v>
      </c>
      <c r="G279" s="28">
        <f t="shared" si="48"/>
        <v>19.883870967741931</v>
      </c>
      <c r="H279" s="28">
        <f t="shared" si="48"/>
        <v>397.87096774193549</v>
      </c>
      <c r="I279" s="28">
        <f t="shared" si="48"/>
        <v>30.993548387096773</v>
      </c>
      <c r="J279" s="28">
        <f t="shared" si="48"/>
        <v>1193.6451612903227</v>
      </c>
      <c r="K279" s="28">
        <f t="shared" si="48"/>
        <v>59.433870967741946</v>
      </c>
      <c r="L279" s="28">
        <f t="shared" si="48"/>
        <v>26.772580645161288</v>
      </c>
    </row>
    <row r="280" spans="1:12" x14ac:dyDescent="0.25">
      <c r="A280" s="112" t="s">
        <v>38</v>
      </c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</row>
    <row r="281" spans="1:12" x14ac:dyDescent="0.25">
      <c r="A281" s="113" t="s">
        <v>39</v>
      </c>
    </row>
    <row r="283" spans="1:12" x14ac:dyDescent="0.25">
      <c r="A283" s="440" t="s">
        <v>0</v>
      </c>
      <c r="B283" s="440"/>
      <c r="C283" s="440"/>
      <c r="D283" s="440"/>
      <c r="E283" s="440"/>
      <c r="F283" s="440"/>
      <c r="G283" s="440"/>
      <c r="H283" s="440"/>
      <c r="I283" s="440"/>
      <c r="J283" s="440"/>
      <c r="K283" s="440"/>
      <c r="L283" s="440"/>
    </row>
    <row r="284" spans="1:12" x14ac:dyDescent="0.25">
      <c r="A284" s="102"/>
    </row>
    <row r="285" spans="1:12" x14ac:dyDescent="0.25">
      <c r="A285" s="103" t="s">
        <v>29</v>
      </c>
      <c r="B285" s="437" t="s">
        <v>4</v>
      </c>
      <c r="C285" s="439"/>
      <c r="D285" s="437" t="s">
        <v>5</v>
      </c>
      <c r="E285" s="439"/>
      <c r="F285" s="106" t="s">
        <v>72</v>
      </c>
      <c r="G285" s="106" t="s">
        <v>73</v>
      </c>
      <c r="H285" s="437" t="s">
        <v>74</v>
      </c>
      <c r="I285" s="439"/>
      <c r="J285" s="437" t="s">
        <v>75</v>
      </c>
      <c r="K285" s="439"/>
      <c r="L285" s="106" t="s">
        <v>73</v>
      </c>
    </row>
    <row r="286" spans="1:12" x14ac:dyDescent="0.25">
      <c r="A286" s="107">
        <f>A4</f>
        <v>2019</v>
      </c>
      <c r="B286" s="106" t="s">
        <v>14</v>
      </c>
      <c r="C286" s="106" t="s">
        <v>13</v>
      </c>
      <c r="D286" s="106" t="s">
        <v>14</v>
      </c>
      <c r="E286" s="106" t="s">
        <v>13</v>
      </c>
      <c r="F286" s="106" t="s">
        <v>13</v>
      </c>
      <c r="G286" s="106" t="s">
        <v>50</v>
      </c>
      <c r="H286" s="106" t="s">
        <v>13</v>
      </c>
      <c r="I286" s="106" t="s">
        <v>14</v>
      </c>
      <c r="J286" s="106" t="s">
        <v>13</v>
      </c>
      <c r="K286" s="106" t="s">
        <v>14</v>
      </c>
      <c r="L286" s="106" t="s">
        <v>76</v>
      </c>
    </row>
    <row r="287" spans="1:12" x14ac:dyDescent="0.25">
      <c r="A287" s="106">
        <v>1</v>
      </c>
      <c r="B287" s="28">
        <f>FLOW!D295</f>
        <v>53.6</v>
      </c>
      <c r="C287" s="27">
        <f>FLOW!E295</f>
        <v>870</v>
      </c>
      <c r="D287" s="28">
        <f>FLOW!G295</f>
        <v>32.6</v>
      </c>
      <c r="E287" s="27">
        <f>FLOW!H295</f>
        <v>434</v>
      </c>
      <c r="F287" s="27">
        <f>ORC!E287</f>
        <v>120</v>
      </c>
      <c r="G287" s="28">
        <f>ORC!I287</f>
        <v>19.700000000000003</v>
      </c>
      <c r="H287" s="27">
        <f>E287-F287</f>
        <v>314</v>
      </c>
      <c r="I287" s="28">
        <v>25.75</v>
      </c>
      <c r="J287" s="27">
        <f>C287+0.5*F287</f>
        <v>930</v>
      </c>
      <c r="K287" s="28">
        <v>55.5</v>
      </c>
      <c r="L287" s="28">
        <f>G287+(K287-B287)+(D287-I287)</f>
        <v>28.450000000000003</v>
      </c>
    </row>
    <row r="288" spans="1:12" x14ac:dyDescent="0.25">
      <c r="A288" s="106">
        <f t="shared" ref="A288:A317" si="49">SUM(A287+1)</f>
        <v>2</v>
      </c>
      <c r="B288" s="28">
        <f>FLOW!D296</f>
        <v>53.1</v>
      </c>
      <c r="C288" s="27">
        <f>FLOW!E296</f>
        <v>854</v>
      </c>
      <c r="D288" s="28">
        <f>FLOW!G296</f>
        <v>32.1</v>
      </c>
      <c r="E288" s="27">
        <f>FLOW!H296</f>
        <v>424</v>
      </c>
      <c r="F288" s="27">
        <f>ORC!E288</f>
        <v>120</v>
      </c>
      <c r="G288" s="28">
        <f>ORC!I288</f>
        <v>19.5</v>
      </c>
      <c r="H288" s="27">
        <f t="shared" ref="H288:H317" si="50">E288-F288</f>
        <v>304</v>
      </c>
      <c r="I288" s="28">
        <v>25</v>
      </c>
      <c r="J288" s="27">
        <f t="shared" ref="J288:J317" si="51">C288+0.5*F288</f>
        <v>914</v>
      </c>
      <c r="K288" s="28">
        <v>55.1</v>
      </c>
      <c r="L288" s="28">
        <f t="shared" ref="L288:L317" si="52">G288+(K288-B288)+(D288-I288)</f>
        <v>28.6</v>
      </c>
    </row>
    <row r="289" spans="1:12" x14ac:dyDescent="0.25">
      <c r="A289" s="106">
        <f t="shared" si="49"/>
        <v>3</v>
      </c>
      <c r="B289" s="28">
        <f>FLOW!D297</f>
        <v>52.7</v>
      </c>
      <c r="C289" s="27">
        <f>FLOW!E297</f>
        <v>844</v>
      </c>
      <c r="D289" s="28">
        <f>FLOW!G297</f>
        <v>31.4</v>
      </c>
      <c r="E289" s="27">
        <f>FLOW!H297</f>
        <v>411</v>
      </c>
      <c r="F289" s="27">
        <f>ORC!E289</f>
        <v>118</v>
      </c>
      <c r="G289" s="28">
        <f>ORC!I289</f>
        <v>20.100000000000001</v>
      </c>
      <c r="H289" s="27">
        <f t="shared" si="50"/>
        <v>293</v>
      </c>
      <c r="I289" s="28">
        <v>24.15</v>
      </c>
      <c r="J289" s="27">
        <f t="shared" si="51"/>
        <v>903</v>
      </c>
      <c r="K289" s="28">
        <v>54.75</v>
      </c>
      <c r="L289" s="28">
        <f t="shared" si="52"/>
        <v>29.4</v>
      </c>
    </row>
    <row r="290" spans="1:12" x14ac:dyDescent="0.25">
      <c r="A290" s="106">
        <f t="shared" si="49"/>
        <v>4</v>
      </c>
      <c r="B290" s="28">
        <f>FLOW!D298</f>
        <v>52.1</v>
      </c>
      <c r="C290" s="27">
        <f>FLOW!E298</f>
        <v>827</v>
      </c>
      <c r="D290" s="28">
        <f>FLOW!G298</f>
        <v>30.9</v>
      </c>
      <c r="E290" s="27">
        <f>FLOW!H298</f>
        <v>402</v>
      </c>
      <c r="F290" s="27">
        <f>ORC!E290</f>
        <v>118</v>
      </c>
      <c r="G290" s="28">
        <f>ORC!I290</f>
        <v>20</v>
      </c>
      <c r="H290" s="27">
        <f t="shared" si="50"/>
        <v>284</v>
      </c>
      <c r="I290" s="28">
        <v>23.4</v>
      </c>
      <c r="J290" s="27">
        <f t="shared" si="51"/>
        <v>886</v>
      </c>
      <c r="K290" s="28">
        <v>54.2</v>
      </c>
      <c r="L290" s="28">
        <f t="shared" si="52"/>
        <v>29.6</v>
      </c>
    </row>
    <row r="291" spans="1:12" x14ac:dyDescent="0.25">
      <c r="A291" s="106">
        <f t="shared" si="49"/>
        <v>5</v>
      </c>
      <c r="B291" s="28">
        <f>FLOW!D299</f>
        <v>51.6</v>
      </c>
      <c r="C291" s="27">
        <f>FLOW!E299</f>
        <v>816</v>
      </c>
      <c r="D291" s="28">
        <f>FLOW!G299</f>
        <v>30.4</v>
      </c>
      <c r="E291" s="27">
        <f>FLOW!H299</f>
        <v>392</v>
      </c>
      <c r="F291" s="27">
        <f>ORC!E291</f>
        <v>119</v>
      </c>
      <c r="G291" s="28">
        <f>ORC!I291</f>
        <v>19.800000000000004</v>
      </c>
      <c r="H291" s="27">
        <f t="shared" si="50"/>
        <v>273</v>
      </c>
      <c r="I291" s="28">
        <v>22.5</v>
      </c>
      <c r="J291" s="27">
        <f t="shared" si="51"/>
        <v>875.5</v>
      </c>
      <c r="K291" s="28">
        <v>53.85</v>
      </c>
      <c r="L291" s="28">
        <f t="shared" si="52"/>
        <v>29.950000000000003</v>
      </c>
    </row>
    <row r="292" spans="1:12" x14ac:dyDescent="0.25">
      <c r="A292" s="106">
        <f t="shared" si="49"/>
        <v>6</v>
      </c>
      <c r="B292" s="28">
        <f>FLOW!D300</f>
        <v>51.1</v>
      </c>
      <c r="C292" s="27">
        <f>FLOW!E300</f>
        <v>805</v>
      </c>
      <c r="D292" s="28">
        <f>FLOW!G300</f>
        <v>29.6</v>
      </c>
      <c r="E292" s="27">
        <f>FLOW!H300</f>
        <v>378</v>
      </c>
      <c r="F292" s="27">
        <f>ORC!E292</f>
        <v>120</v>
      </c>
      <c r="G292" s="28">
        <f>ORC!I292</f>
        <v>20.100000000000001</v>
      </c>
      <c r="H292" s="27">
        <f t="shared" si="50"/>
        <v>258</v>
      </c>
      <c r="I292" s="28">
        <v>21.2</v>
      </c>
      <c r="J292" s="27">
        <f t="shared" si="51"/>
        <v>865</v>
      </c>
      <c r="K292" s="28">
        <v>53.5</v>
      </c>
      <c r="L292" s="28">
        <f t="shared" si="52"/>
        <v>30.900000000000002</v>
      </c>
    </row>
    <row r="293" spans="1:12" x14ac:dyDescent="0.25">
      <c r="A293" s="106">
        <f t="shared" si="49"/>
        <v>7</v>
      </c>
      <c r="B293" s="28">
        <f>FLOW!D301</f>
        <v>50.4</v>
      </c>
      <c r="C293" s="27">
        <f>FLOW!E301</f>
        <v>790</v>
      </c>
      <c r="D293" s="28">
        <f>FLOW!G301</f>
        <v>28.9</v>
      </c>
      <c r="E293" s="27">
        <f>FLOW!H301</f>
        <v>365</v>
      </c>
      <c r="F293" s="27">
        <f>ORC!E293</f>
        <v>134</v>
      </c>
      <c r="G293" s="28">
        <f>ORC!I293</f>
        <v>20</v>
      </c>
      <c r="H293" s="27">
        <f t="shared" si="50"/>
        <v>231</v>
      </c>
      <c r="I293" s="28">
        <v>18.8</v>
      </c>
      <c r="J293" s="27">
        <f t="shared" si="51"/>
        <v>857</v>
      </c>
      <c r="K293" s="28">
        <v>53</v>
      </c>
      <c r="L293" s="164">
        <f t="shared" si="52"/>
        <v>32.700000000000003</v>
      </c>
    </row>
    <row r="294" spans="1:12" x14ac:dyDescent="0.25">
      <c r="A294" s="106">
        <f t="shared" si="49"/>
        <v>8</v>
      </c>
      <c r="B294" s="28">
        <f>FLOW!D302</f>
        <v>49.6</v>
      </c>
      <c r="C294" s="27">
        <f>FLOW!E302</f>
        <v>775</v>
      </c>
      <c r="D294" s="28">
        <f>FLOW!G302</f>
        <v>28.3</v>
      </c>
      <c r="E294" s="27">
        <f>FLOW!H302</f>
        <v>354</v>
      </c>
      <c r="F294" s="27">
        <f>ORC!E294</f>
        <v>136</v>
      </c>
      <c r="G294" s="28">
        <f>ORC!I294</f>
        <v>20.399999999999999</v>
      </c>
      <c r="H294" s="27">
        <f t="shared" si="50"/>
        <v>218</v>
      </c>
      <c r="I294" s="28">
        <v>17.649999999999999</v>
      </c>
      <c r="J294" s="27">
        <f t="shared" si="51"/>
        <v>843</v>
      </c>
      <c r="K294" s="28">
        <v>52.7</v>
      </c>
      <c r="L294" s="164">
        <f t="shared" si="52"/>
        <v>34.150000000000006</v>
      </c>
    </row>
    <row r="295" spans="1:12" x14ac:dyDescent="0.25">
      <c r="A295" s="106">
        <f t="shared" si="49"/>
        <v>9</v>
      </c>
      <c r="B295" s="28">
        <f>FLOW!D303</f>
        <v>48.7</v>
      </c>
      <c r="C295" s="27">
        <f>FLOW!E303</f>
        <v>750</v>
      </c>
      <c r="D295" s="28">
        <f>FLOW!G303</f>
        <v>28</v>
      </c>
      <c r="E295" s="27">
        <f>FLOW!H303</f>
        <v>349</v>
      </c>
      <c r="F295" s="27">
        <f>ORC!E295</f>
        <v>139</v>
      </c>
      <c r="G295" s="28">
        <f>ORC!I295</f>
        <v>19.5</v>
      </c>
      <c r="H295" s="27">
        <f t="shared" si="50"/>
        <v>210</v>
      </c>
      <c r="I295" s="28">
        <v>16.899999999999999</v>
      </c>
      <c r="J295" s="27">
        <f t="shared" si="51"/>
        <v>819.5</v>
      </c>
      <c r="K295" s="28">
        <v>50.8</v>
      </c>
      <c r="L295" s="164">
        <f t="shared" si="52"/>
        <v>32.699999999999996</v>
      </c>
    </row>
    <row r="296" spans="1:12" x14ac:dyDescent="0.25">
      <c r="A296" s="106">
        <f t="shared" si="49"/>
        <v>10</v>
      </c>
      <c r="B296" s="28">
        <f>FLOW!D304</f>
        <v>47.8</v>
      </c>
      <c r="C296" s="27">
        <f>FLOW!E304</f>
        <v>722</v>
      </c>
      <c r="D296" s="28">
        <f>FLOW!G304</f>
        <v>27.4</v>
      </c>
      <c r="E296" s="27">
        <f>FLOW!H304</f>
        <v>339</v>
      </c>
      <c r="F296" s="27">
        <f>ORC!E296</f>
        <v>143</v>
      </c>
      <c r="G296" s="28">
        <f>ORC!I296</f>
        <v>19.3</v>
      </c>
      <c r="H296" s="27">
        <f t="shared" si="50"/>
        <v>196</v>
      </c>
      <c r="I296" s="28">
        <v>15.7</v>
      </c>
      <c r="J296" s="27">
        <f t="shared" si="51"/>
        <v>793.5</v>
      </c>
      <c r="K296" s="28">
        <v>50.1</v>
      </c>
      <c r="L296" s="164">
        <f t="shared" si="52"/>
        <v>33.300000000000004</v>
      </c>
    </row>
    <row r="297" spans="1:12" x14ac:dyDescent="0.25">
      <c r="A297" s="106">
        <f t="shared" si="49"/>
        <v>11</v>
      </c>
      <c r="B297" s="28">
        <f>FLOW!D305</f>
        <v>46.9</v>
      </c>
      <c r="C297" s="27">
        <f>FLOW!E305</f>
        <v>696</v>
      </c>
      <c r="D297" s="28">
        <f>FLOW!G305</f>
        <v>26.1</v>
      </c>
      <c r="E297" s="27">
        <f>FLOW!H305</f>
        <v>319</v>
      </c>
      <c r="F297" s="27">
        <f>ORC!E297</f>
        <v>144</v>
      </c>
      <c r="G297" s="28">
        <f>ORC!I297</f>
        <v>19.700000000000003</v>
      </c>
      <c r="H297" s="27">
        <f t="shared" si="50"/>
        <v>175</v>
      </c>
      <c r="I297" s="28">
        <v>13.85</v>
      </c>
      <c r="J297" s="27">
        <f t="shared" si="51"/>
        <v>768</v>
      </c>
      <c r="K297" s="28">
        <v>49.95</v>
      </c>
      <c r="L297" s="164">
        <f t="shared" si="52"/>
        <v>35.000000000000007</v>
      </c>
    </row>
    <row r="298" spans="1:12" x14ac:dyDescent="0.25">
      <c r="A298" s="106">
        <f t="shared" si="49"/>
        <v>12</v>
      </c>
      <c r="B298" s="28">
        <f>FLOW!D306</f>
        <v>46.1</v>
      </c>
      <c r="C298" s="27">
        <f>FLOW!E306</f>
        <v>670</v>
      </c>
      <c r="D298" s="28">
        <f>FLOW!G306</f>
        <v>25</v>
      </c>
      <c r="E298" s="27">
        <f>FLOW!H306</f>
        <v>304</v>
      </c>
      <c r="F298" s="27">
        <f>ORC!E298</f>
        <v>121</v>
      </c>
      <c r="G298" s="28">
        <f>ORC!I298</f>
        <v>19.899999999999999</v>
      </c>
      <c r="H298" s="27">
        <f t="shared" si="50"/>
        <v>183</v>
      </c>
      <c r="I298" s="28">
        <v>14.5</v>
      </c>
      <c r="J298" s="27">
        <f t="shared" si="51"/>
        <v>730.5</v>
      </c>
      <c r="K298" s="28">
        <v>48.1</v>
      </c>
      <c r="L298" s="164">
        <f t="shared" si="52"/>
        <v>32.4</v>
      </c>
    </row>
    <row r="299" spans="1:12" x14ac:dyDescent="0.25">
      <c r="A299" s="106">
        <f t="shared" si="49"/>
        <v>13</v>
      </c>
      <c r="B299" s="28">
        <f>FLOW!D307</f>
        <v>45.3</v>
      </c>
      <c r="C299" s="27">
        <f>FLOW!E307</f>
        <v>648</v>
      </c>
      <c r="D299" s="28">
        <f>FLOW!G307</f>
        <v>24.2</v>
      </c>
      <c r="E299" s="27">
        <f>FLOW!H307</f>
        <v>294</v>
      </c>
      <c r="F299" s="27">
        <f>ORC!E299</f>
        <v>123</v>
      </c>
      <c r="G299" s="28">
        <f>ORC!I299</f>
        <v>19.8</v>
      </c>
      <c r="H299" s="27">
        <f t="shared" si="50"/>
        <v>171</v>
      </c>
      <c r="I299" s="28">
        <v>13.5</v>
      </c>
      <c r="J299" s="27">
        <f t="shared" si="51"/>
        <v>709.5</v>
      </c>
      <c r="K299" s="28">
        <v>47.4</v>
      </c>
      <c r="L299" s="164">
        <f t="shared" si="52"/>
        <v>32.6</v>
      </c>
    </row>
    <row r="300" spans="1:12" x14ac:dyDescent="0.25">
      <c r="A300" s="106">
        <f t="shared" si="49"/>
        <v>14</v>
      </c>
      <c r="B300" s="28">
        <f>FLOW!D308</f>
        <v>44.5</v>
      </c>
      <c r="C300" s="27">
        <f>FLOW!E308</f>
        <v>626</v>
      </c>
      <c r="D300" s="28">
        <f>FLOW!G308</f>
        <v>23.4</v>
      </c>
      <c r="E300" s="27">
        <f>FLOW!H308</f>
        <v>284</v>
      </c>
      <c r="F300" s="27">
        <f>ORC!E300</f>
        <v>124</v>
      </c>
      <c r="G300" s="28">
        <f>ORC!I300</f>
        <v>19.5</v>
      </c>
      <c r="H300" s="27">
        <f t="shared" si="50"/>
        <v>160</v>
      </c>
      <c r="I300" s="28">
        <v>12.55</v>
      </c>
      <c r="J300" s="27">
        <f t="shared" si="51"/>
        <v>688</v>
      </c>
      <c r="K300" s="28">
        <v>46.7</v>
      </c>
      <c r="L300" s="164">
        <f t="shared" si="52"/>
        <v>32.549999999999997</v>
      </c>
    </row>
    <row r="301" spans="1:12" x14ac:dyDescent="0.25">
      <c r="A301" s="106">
        <f t="shared" si="49"/>
        <v>15</v>
      </c>
      <c r="B301" s="28">
        <f>FLOW!D309</f>
        <v>43.7</v>
      </c>
      <c r="C301" s="27">
        <f>FLOW!E309</f>
        <v>604</v>
      </c>
      <c r="D301" s="28">
        <f>FLOW!G309</f>
        <v>22.7</v>
      </c>
      <c r="E301" s="27">
        <f>FLOW!H309</f>
        <v>275</v>
      </c>
      <c r="F301" s="27">
        <f>ORC!E301</f>
        <v>123</v>
      </c>
      <c r="G301" s="28">
        <f>ORC!I301</f>
        <v>19.500000000000004</v>
      </c>
      <c r="H301" s="27">
        <f t="shared" si="50"/>
        <v>152</v>
      </c>
      <c r="I301" s="28">
        <v>11.9</v>
      </c>
      <c r="J301" s="27">
        <f t="shared" si="51"/>
        <v>665.5</v>
      </c>
      <c r="K301" s="28">
        <v>45.9</v>
      </c>
      <c r="L301" s="164">
        <f t="shared" si="52"/>
        <v>32.5</v>
      </c>
    </row>
    <row r="302" spans="1:12" x14ac:dyDescent="0.25">
      <c r="A302" s="106">
        <f t="shared" si="49"/>
        <v>16</v>
      </c>
      <c r="B302" s="28">
        <f>FLOW!D310</f>
        <v>42.7</v>
      </c>
      <c r="C302" s="27">
        <f>FLOW!E310</f>
        <v>580</v>
      </c>
      <c r="D302" s="28">
        <f>FLOW!G310</f>
        <v>21.8</v>
      </c>
      <c r="E302" s="27">
        <f>FLOW!H310</f>
        <v>265</v>
      </c>
      <c r="F302" s="27">
        <f>ORC!E302</f>
        <v>125</v>
      </c>
      <c r="G302" s="28">
        <f>ORC!I302</f>
        <v>19.799999999999997</v>
      </c>
      <c r="H302" s="27">
        <f t="shared" si="50"/>
        <v>140</v>
      </c>
      <c r="I302" s="28">
        <v>10.8</v>
      </c>
      <c r="J302" s="27">
        <f t="shared" si="51"/>
        <v>642.5</v>
      </c>
      <c r="K302" s="28">
        <v>45.5</v>
      </c>
      <c r="L302" s="164">
        <f t="shared" si="52"/>
        <v>33.599999999999994</v>
      </c>
    </row>
    <row r="303" spans="1:12" x14ac:dyDescent="0.25">
      <c r="A303" s="106">
        <f t="shared" si="49"/>
        <v>17</v>
      </c>
      <c r="B303" s="28">
        <f>FLOW!D311</f>
        <v>41.5</v>
      </c>
      <c r="C303" s="27">
        <f>FLOW!E311</f>
        <v>552</v>
      </c>
      <c r="D303" s="28">
        <f>FLOW!G311</f>
        <v>20.6</v>
      </c>
      <c r="E303" s="27">
        <f>FLOW!H311</f>
        <v>251</v>
      </c>
      <c r="F303" s="27">
        <f>ORC!E303</f>
        <v>139</v>
      </c>
      <c r="G303" s="28">
        <f>ORC!I303</f>
        <v>19.900000000000002</v>
      </c>
      <c r="H303" s="27">
        <f t="shared" si="50"/>
        <v>112</v>
      </c>
      <c r="I303" s="28">
        <v>8.4</v>
      </c>
      <c r="J303" s="27">
        <f t="shared" si="51"/>
        <v>621.5</v>
      </c>
      <c r="K303" s="28">
        <v>44.3</v>
      </c>
      <c r="L303" s="28">
        <f t="shared" si="52"/>
        <v>34.9</v>
      </c>
    </row>
    <row r="304" spans="1:12" x14ac:dyDescent="0.25">
      <c r="A304" s="106">
        <f t="shared" si="49"/>
        <v>18</v>
      </c>
      <c r="B304" s="28">
        <f>FLOW!D312</f>
        <v>40.299999999999997</v>
      </c>
      <c r="C304" s="27">
        <f>FLOW!E312</f>
        <v>526</v>
      </c>
      <c r="D304" s="28">
        <f>FLOW!G312</f>
        <v>20</v>
      </c>
      <c r="E304" s="27">
        <f>FLOW!H312</f>
        <v>244</v>
      </c>
      <c r="F304" s="27">
        <f>ORC!E304</f>
        <v>142</v>
      </c>
      <c r="G304" s="28">
        <f>ORC!I304</f>
        <v>19.399999999999999</v>
      </c>
      <c r="H304" s="27">
        <f t="shared" si="50"/>
        <v>102</v>
      </c>
      <c r="I304" s="28">
        <v>7.6</v>
      </c>
      <c r="J304" s="27">
        <f t="shared" si="51"/>
        <v>597</v>
      </c>
      <c r="K304" s="28">
        <v>43.4</v>
      </c>
      <c r="L304" s="28">
        <f t="shared" si="52"/>
        <v>34.9</v>
      </c>
    </row>
    <row r="305" spans="1:12" x14ac:dyDescent="0.25">
      <c r="A305" s="106">
        <f t="shared" si="49"/>
        <v>19</v>
      </c>
      <c r="B305" s="28">
        <f>FLOW!D313</f>
        <v>39.1</v>
      </c>
      <c r="C305" s="27">
        <f>FLOW!E313</f>
        <v>502</v>
      </c>
      <c r="D305" s="28">
        <f>FLOW!G313</f>
        <v>19.3</v>
      </c>
      <c r="E305" s="27">
        <f>FLOW!H313</f>
        <v>237</v>
      </c>
      <c r="F305" s="27">
        <f>ORC!E305</f>
        <v>142</v>
      </c>
      <c r="G305" s="28">
        <f>ORC!I305</f>
        <v>19.100000000000001</v>
      </c>
      <c r="H305" s="27">
        <f t="shared" si="50"/>
        <v>95</v>
      </c>
      <c r="I305" s="28">
        <v>7.1</v>
      </c>
      <c r="J305" s="27">
        <f t="shared" si="51"/>
        <v>573</v>
      </c>
      <c r="K305" s="28">
        <v>42.4</v>
      </c>
      <c r="L305" s="28">
        <f t="shared" si="52"/>
        <v>34.6</v>
      </c>
    </row>
    <row r="306" spans="1:12" x14ac:dyDescent="0.25">
      <c r="A306" s="106">
        <f t="shared" si="49"/>
        <v>20</v>
      </c>
      <c r="B306" s="28">
        <f>FLOW!D314</f>
        <v>38.299999999999997</v>
      </c>
      <c r="C306" s="27">
        <f>FLOW!E314</f>
        <v>483</v>
      </c>
      <c r="D306" s="28">
        <f>FLOW!G314</f>
        <v>17.600000000000001</v>
      </c>
      <c r="E306" s="27">
        <f>FLOW!H314</f>
        <v>217</v>
      </c>
      <c r="F306" s="27">
        <f>ORC!E306</f>
        <v>106</v>
      </c>
      <c r="G306" s="28">
        <f>ORC!I306</f>
        <v>19.2</v>
      </c>
      <c r="H306" s="27">
        <f t="shared" si="50"/>
        <v>111</v>
      </c>
      <c r="I306" s="28">
        <v>8.35</v>
      </c>
      <c r="J306" s="27">
        <f t="shared" si="51"/>
        <v>536</v>
      </c>
      <c r="K306" s="28">
        <v>40.799999999999997</v>
      </c>
      <c r="L306" s="28">
        <f t="shared" si="52"/>
        <v>30.950000000000003</v>
      </c>
    </row>
    <row r="307" spans="1:12" x14ac:dyDescent="0.25">
      <c r="A307" s="106">
        <f t="shared" si="49"/>
        <v>21</v>
      </c>
      <c r="B307" s="28">
        <f>FLOW!D315</f>
        <v>37.5</v>
      </c>
      <c r="C307" s="27">
        <f>FLOW!E315</f>
        <v>466</v>
      </c>
      <c r="D307" s="28">
        <f>FLOW!G315</f>
        <v>17.3</v>
      </c>
      <c r="E307" s="27">
        <f>FLOW!H315</f>
        <v>214</v>
      </c>
      <c r="F307" s="27">
        <f>ORC!E307</f>
        <v>127</v>
      </c>
      <c r="G307" s="28">
        <f>ORC!I307</f>
        <v>18.799999999999997</v>
      </c>
      <c r="H307" s="27">
        <f t="shared" si="50"/>
        <v>87</v>
      </c>
      <c r="I307" s="28">
        <v>6.4</v>
      </c>
      <c r="J307" s="27">
        <f t="shared" si="51"/>
        <v>529.5</v>
      </c>
      <c r="K307" s="28">
        <v>40.5</v>
      </c>
      <c r="L307" s="28">
        <f t="shared" si="52"/>
        <v>32.699999999999996</v>
      </c>
    </row>
    <row r="308" spans="1:12" x14ac:dyDescent="0.25">
      <c r="A308" s="106">
        <f t="shared" si="49"/>
        <v>22</v>
      </c>
      <c r="B308" s="28">
        <f>FLOW!D316</f>
        <v>37</v>
      </c>
      <c r="C308" s="27">
        <f>FLOW!E316</f>
        <v>452</v>
      </c>
      <c r="D308" s="28">
        <f>FLOW!G316</f>
        <v>16</v>
      </c>
      <c r="E308" s="27">
        <f>FLOW!H316</f>
        <v>200</v>
      </c>
      <c r="F308" s="27">
        <f>ORC!E308</f>
        <v>102</v>
      </c>
      <c r="G308" s="28">
        <f>ORC!I308</f>
        <v>19.100000000000001</v>
      </c>
      <c r="H308" s="27">
        <f t="shared" si="50"/>
        <v>98</v>
      </c>
      <c r="I308" s="28">
        <v>7.3</v>
      </c>
      <c r="J308" s="27">
        <f t="shared" si="51"/>
        <v>503</v>
      </c>
      <c r="K308" s="28">
        <v>39.200000000000003</v>
      </c>
      <c r="L308" s="28">
        <f t="shared" si="52"/>
        <v>30.000000000000004</v>
      </c>
    </row>
    <row r="309" spans="1:12" x14ac:dyDescent="0.25">
      <c r="A309" s="106">
        <f t="shared" si="49"/>
        <v>23</v>
      </c>
      <c r="B309" s="28">
        <f>FLOW!D317</f>
        <v>36.4</v>
      </c>
      <c r="C309" s="27">
        <f>FLOW!E317</f>
        <v>440</v>
      </c>
      <c r="D309" s="28">
        <f>FLOW!G317</f>
        <v>15.3</v>
      </c>
      <c r="E309" s="27">
        <f>FLOW!H317</f>
        <v>192</v>
      </c>
      <c r="F309" s="27">
        <f>ORC!E309</f>
        <v>102</v>
      </c>
      <c r="G309" s="28">
        <f>ORC!I309</f>
        <v>19.799999999999997</v>
      </c>
      <c r="H309" s="27">
        <f t="shared" si="50"/>
        <v>90</v>
      </c>
      <c r="I309" s="28">
        <v>6.65</v>
      </c>
      <c r="J309" s="27">
        <f t="shared" si="51"/>
        <v>491</v>
      </c>
      <c r="K309" s="28">
        <v>38.700000000000003</v>
      </c>
      <c r="L309" s="28">
        <f t="shared" si="52"/>
        <v>30.75</v>
      </c>
    </row>
    <row r="310" spans="1:12" x14ac:dyDescent="0.25">
      <c r="A310" s="106">
        <f t="shared" si="49"/>
        <v>24</v>
      </c>
      <c r="B310" s="28">
        <f>FLOW!D318</f>
        <v>35.799999999999997</v>
      </c>
      <c r="C310" s="27">
        <f>FLOW!E318</f>
        <v>427</v>
      </c>
      <c r="D310" s="28">
        <f>FLOW!G318</f>
        <v>15.2</v>
      </c>
      <c r="E310" s="27">
        <f>FLOW!H318</f>
        <v>191</v>
      </c>
      <c r="F310" s="27">
        <f>ORC!E310</f>
        <v>104</v>
      </c>
      <c r="G310" s="28">
        <f>ORC!I310</f>
        <v>19.100000000000001</v>
      </c>
      <c r="H310" s="27">
        <f t="shared" si="50"/>
        <v>87</v>
      </c>
      <c r="I310" s="28">
        <v>6.4</v>
      </c>
      <c r="J310" s="27">
        <f t="shared" si="51"/>
        <v>479</v>
      </c>
      <c r="K310" s="28">
        <v>38.200000000000003</v>
      </c>
      <c r="L310" s="28">
        <f t="shared" si="52"/>
        <v>30.300000000000004</v>
      </c>
    </row>
    <row r="311" spans="1:12" x14ac:dyDescent="0.25">
      <c r="A311" s="106">
        <f t="shared" si="49"/>
        <v>25</v>
      </c>
      <c r="B311" s="28">
        <f>FLOW!D319</f>
        <v>35.5</v>
      </c>
      <c r="C311" s="27">
        <f>FLOW!E319</f>
        <v>421</v>
      </c>
      <c r="D311" s="28">
        <f>FLOW!G319</f>
        <v>14.9</v>
      </c>
      <c r="E311" s="27">
        <f>FLOW!H319</f>
        <v>187</v>
      </c>
      <c r="F311" s="27">
        <f>ORC!E311</f>
        <v>100</v>
      </c>
      <c r="G311" s="28">
        <f>ORC!I311</f>
        <v>19.7</v>
      </c>
      <c r="H311" s="27">
        <f t="shared" si="50"/>
        <v>87</v>
      </c>
      <c r="I311" s="28">
        <v>6.4</v>
      </c>
      <c r="J311" s="27">
        <f t="shared" si="51"/>
        <v>471</v>
      </c>
      <c r="K311" s="28">
        <v>37.799999999999997</v>
      </c>
      <c r="L311" s="28">
        <f t="shared" si="52"/>
        <v>30.499999999999996</v>
      </c>
    </row>
    <row r="312" spans="1:12" x14ac:dyDescent="0.25">
      <c r="A312" s="106">
        <f t="shared" si="49"/>
        <v>26</v>
      </c>
      <c r="B312" s="28">
        <f>FLOW!D320</f>
        <v>35.299999999999997</v>
      </c>
      <c r="C312" s="27">
        <f>FLOW!E320</f>
        <v>417</v>
      </c>
      <c r="D312" s="28">
        <f>FLOW!G320</f>
        <v>14.4</v>
      </c>
      <c r="E312" s="27">
        <f>FLOW!H320</f>
        <v>181</v>
      </c>
      <c r="F312" s="27">
        <f>ORC!E312</f>
        <v>113</v>
      </c>
      <c r="G312" s="28">
        <f>ORC!I312</f>
        <v>20.100000000000001</v>
      </c>
      <c r="H312" s="27">
        <f t="shared" si="50"/>
        <v>68</v>
      </c>
      <c r="I312" s="28">
        <v>4.8499999999999996</v>
      </c>
      <c r="J312" s="27">
        <f t="shared" si="51"/>
        <v>473.5</v>
      </c>
      <c r="K312" s="28">
        <v>38</v>
      </c>
      <c r="L312" s="28">
        <f t="shared" si="52"/>
        <v>32.350000000000009</v>
      </c>
    </row>
    <row r="313" spans="1:12" x14ac:dyDescent="0.25">
      <c r="A313" s="106">
        <f t="shared" si="49"/>
        <v>27</v>
      </c>
      <c r="B313" s="28">
        <f>FLOW!D321</f>
        <v>35</v>
      </c>
      <c r="C313" s="27">
        <f>FLOW!E321</f>
        <v>410</v>
      </c>
      <c r="D313" s="28">
        <f>FLOW!G321</f>
        <v>14.1</v>
      </c>
      <c r="E313" s="27">
        <f>FLOW!H321</f>
        <v>178</v>
      </c>
      <c r="F313" s="27">
        <f>ORC!E313</f>
        <v>118</v>
      </c>
      <c r="G313" s="28">
        <f>ORC!I313</f>
        <v>19.899999999999999</v>
      </c>
      <c r="H313" s="27">
        <f t="shared" si="50"/>
        <v>60</v>
      </c>
      <c r="I313" s="28">
        <v>4.25</v>
      </c>
      <c r="J313" s="27">
        <f t="shared" si="51"/>
        <v>469</v>
      </c>
      <c r="K313" s="28">
        <v>37.75</v>
      </c>
      <c r="L313" s="28">
        <f t="shared" si="52"/>
        <v>32.5</v>
      </c>
    </row>
    <row r="314" spans="1:12" x14ac:dyDescent="0.25">
      <c r="A314" s="106">
        <f t="shared" si="49"/>
        <v>28</v>
      </c>
      <c r="B314" s="28">
        <f>FLOW!D322</f>
        <v>35</v>
      </c>
      <c r="C314" s="27">
        <f>FLOW!E322</f>
        <v>410</v>
      </c>
      <c r="D314" s="28">
        <f>FLOW!G322</f>
        <v>14.8</v>
      </c>
      <c r="E314" s="27">
        <f>FLOW!H322</f>
        <v>186</v>
      </c>
      <c r="F314" s="27">
        <f>ORC!E314</f>
        <v>122</v>
      </c>
      <c r="G314" s="28">
        <f>ORC!I314</f>
        <v>19.199999999999996</v>
      </c>
      <c r="H314" s="27">
        <f t="shared" si="50"/>
        <v>64</v>
      </c>
      <c r="I314" s="28">
        <v>4.55</v>
      </c>
      <c r="J314" s="27">
        <f t="shared" si="51"/>
        <v>471</v>
      </c>
      <c r="K314" s="28">
        <v>37.799999999999997</v>
      </c>
      <c r="L314" s="28">
        <f t="shared" si="52"/>
        <v>32.249999999999993</v>
      </c>
    </row>
    <row r="315" spans="1:12" x14ac:dyDescent="0.25">
      <c r="A315" s="106">
        <f t="shared" si="49"/>
        <v>29</v>
      </c>
      <c r="B315" s="28">
        <f>FLOW!D323</f>
        <v>35.6</v>
      </c>
      <c r="C315" s="27">
        <f>FLOW!E323</f>
        <v>423</v>
      </c>
      <c r="D315" s="28">
        <f>FLOW!G323</f>
        <v>15</v>
      </c>
      <c r="E315" s="27">
        <f>FLOW!H323</f>
        <v>188</v>
      </c>
      <c r="F315" s="27">
        <f>ORC!E315</f>
        <v>122</v>
      </c>
      <c r="G315" s="28">
        <f>ORC!I315</f>
        <v>20</v>
      </c>
      <c r="H315" s="27">
        <f t="shared" si="50"/>
        <v>66</v>
      </c>
      <c r="I315" s="28">
        <v>4.7</v>
      </c>
      <c r="J315" s="27">
        <f t="shared" si="51"/>
        <v>484</v>
      </c>
      <c r="K315" s="28">
        <v>38.4</v>
      </c>
      <c r="L315" s="28">
        <f t="shared" si="52"/>
        <v>33.099999999999994</v>
      </c>
    </row>
    <row r="316" spans="1:12" x14ac:dyDescent="0.25">
      <c r="A316" s="106">
        <f t="shared" si="49"/>
        <v>30</v>
      </c>
      <c r="B316" s="28">
        <f>FLOW!D324</f>
        <v>35.799999999999997</v>
      </c>
      <c r="C316" s="27">
        <f>FLOW!E324</f>
        <v>427</v>
      </c>
      <c r="D316" s="28">
        <f>FLOW!G324</f>
        <v>14.8</v>
      </c>
      <c r="E316" s="27">
        <f>FLOW!H324</f>
        <v>186</v>
      </c>
      <c r="F316" s="27">
        <f>ORC!E316</f>
        <v>129</v>
      </c>
      <c r="G316" s="28">
        <f>ORC!I316</f>
        <v>19.8</v>
      </c>
      <c r="H316" s="27">
        <f t="shared" si="50"/>
        <v>57</v>
      </c>
      <c r="I316" s="28">
        <v>4</v>
      </c>
      <c r="J316" s="27">
        <f t="shared" si="51"/>
        <v>491.5</v>
      </c>
      <c r="K316" s="28">
        <v>38.799999999999997</v>
      </c>
      <c r="L316" s="28">
        <f t="shared" si="52"/>
        <v>33.6</v>
      </c>
    </row>
    <row r="317" spans="1:12" ht="18.75" thickBot="1" x14ac:dyDescent="0.3">
      <c r="A317" s="106">
        <f t="shared" si="49"/>
        <v>31</v>
      </c>
      <c r="B317" s="28">
        <f>FLOW!D325</f>
        <v>35.799999999999997</v>
      </c>
      <c r="C317" s="27">
        <f>FLOW!E325</f>
        <v>471</v>
      </c>
      <c r="D317" s="28">
        <f>FLOW!G325</f>
        <v>15</v>
      </c>
      <c r="E317" s="27">
        <f>FLOW!H325</f>
        <v>188</v>
      </c>
      <c r="F317" s="27">
        <f>ORC!E317</f>
        <v>135</v>
      </c>
      <c r="G317" s="28">
        <f>ORC!I317</f>
        <v>19.8</v>
      </c>
      <c r="H317" s="27">
        <f t="shared" si="50"/>
        <v>53</v>
      </c>
      <c r="I317" s="28">
        <v>3.7</v>
      </c>
      <c r="J317" s="27">
        <f t="shared" si="51"/>
        <v>538.5</v>
      </c>
      <c r="K317" s="28">
        <v>38.799999999999997</v>
      </c>
      <c r="L317" s="28">
        <f t="shared" si="52"/>
        <v>34.1</v>
      </c>
    </row>
    <row r="318" spans="1:12" ht="18.75" thickTop="1" x14ac:dyDescent="0.25">
      <c r="A318" s="109" t="s">
        <v>36</v>
      </c>
      <c r="B318" s="110">
        <f>MAX(B287:B317)</f>
        <v>53.6</v>
      </c>
      <c r="C318" s="110">
        <f t="shared" ref="C318:L318" si="53">MAX(C287:C317)</f>
        <v>870</v>
      </c>
      <c r="D318" s="110">
        <f t="shared" si="53"/>
        <v>32.6</v>
      </c>
      <c r="E318" s="110">
        <f t="shared" si="53"/>
        <v>434</v>
      </c>
      <c r="F318" s="110">
        <f t="shared" si="53"/>
        <v>144</v>
      </c>
      <c r="G318" s="110">
        <f t="shared" si="53"/>
        <v>20.399999999999999</v>
      </c>
      <c r="H318" s="110">
        <f t="shared" si="53"/>
        <v>314</v>
      </c>
      <c r="I318" s="110">
        <f t="shared" si="53"/>
        <v>25.75</v>
      </c>
      <c r="J318" s="110">
        <f t="shared" si="53"/>
        <v>930</v>
      </c>
      <c r="K318" s="110">
        <f t="shared" si="53"/>
        <v>55.5</v>
      </c>
      <c r="L318" s="110">
        <f t="shared" si="53"/>
        <v>35.000000000000007</v>
      </c>
    </row>
    <row r="319" spans="1:12" x14ac:dyDescent="0.25">
      <c r="A319" s="106" t="s">
        <v>37</v>
      </c>
      <c r="B319" s="28">
        <f>MIN(B287:B317)</f>
        <v>35</v>
      </c>
      <c r="C319" s="28">
        <f t="shared" ref="C319:L319" si="54">MIN(C287:C317)</f>
        <v>410</v>
      </c>
      <c r="D319" s="28">
        <f t="shared" si="54"/>
        <v>14.1</v>
      </c>
      <c r="E319" s="28">
        <f t="shared" si="54"/>
        <v>178</v>
      </c>
      <c r="F319" s="28">
        <f t="shared" si="54"/>
        <v>100</v>
      </c>
      <c r="G319" s="28">
        <f t="shared" si="54"/>
        <v>18.799999999999997</v>
      </c>
      <c r="H319" s="28">
        <f t="shared" si="54"/>
        <v>53</v>
      </c>
      <c r="I319" s="28">
        <f t="shared" si="54"/>
        <v>3.7</v>
      </c>
      <c r="J319" s="28">
        <f t="shared" si="54"/>
        <v>469</v>
      </c>
      <c r="K319" s="28">
        <f t="shared" si="54"/>
        <v>37.75</v>
      </c>
      <c r="L319" s="28">
        <f t="shared" si="54"/>
        <v>28.450000000000003</v>
      </c>
    </row>
    <row r="320" spans="1:12" x14ac:dyDescent="0.25">
      <c r="A320" s="106" t="s">
        <v>35</v>
      </c>
      <c r="B320" s="28">
        <f>AVERAGE(B287:B317)</f>
        <v>43.025806451612894</v>
      </c>
      <c r="C320" s="28">
        <f t="shared" ref="C320:L320" si="55">AVERAGE(C287:C317)</f>
        <v>603.35483870967744</v>
      </c>
      <c r="D320" s="28">
        <f t="shared" si="55"/>
        <v>22.164516129032254</v>
      </c>
      <c r="E320" s="28">
        <f t="shared" si="55"/>
        <v>278.35483870967744</v>
      </c>
      <c r="F320" s="28">
        <f t="shared" si="55"/>
        <v>123.54838709677419</v>
      </c>
      <c r="G320" s="28">
        <f t="shared" si="55"/>
        <v>19.661290322580644</v>
      </c>
      <c r="H320" s="28">
        <f t="shared" si="55"/>
        <v>154.80645161290323</v>
      </c>
      <c r="I320" s="28">
        <f t="shared" si="55"/>
        <v>12.219354838709675</v>
      </c>
      <c r="J320" s="28">
        <f t="shared" si="55"/>
        <v>665.12903225806451</v>
      </c>
      <c r="K320" s="28">
        <f t="shared" si="55"/>
        <v>45.545161290322575</v>
      </c>
      <c r="L320" s="28">
        <f t="shared" si="55"/>
        <v>32.12580645161291</v>
      </c>
    </row>
    <row r="321" spans="1:12" x14ac:dyDescent="0.25">
      <c r="A321" s="112" t="s">
        <v>38</v>
      </c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</row>
    <row r="322" spans="1:12" x14ac:dyDescent="0.25">
      <c r="A322" s="113" t="s">
        <v>39</v>
      </c>
    </row>
    <row r="324" spans="1:12" x14ac:dyDescent="0.25">
      <c r="A324" s="101" t="s">
        <v>0</v>
      </c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</row>
    <row r="325" spans="1:12" x14ac:dyDescent="0.25">
      <c r="A325" s="102"/>
    </row>
    <row r="326" spans="1:12" x14ac:dyDescent="0.25">
      <c r="A326" s="103" t="s">
        <v>30</v>
      </c>
      <c r="B326" s="104" t="s">
        <v>4</v>
      </c>
      <c r="C326" s="105"/>
      <c r="D326" s="437" t="s">
        <v>5</v>
      </c>
      <c r="E326" s="438"/>
      <c r="F326" s="106" t="s">
        <v>72</v>
      </c>
      <c r="G326" s="106" t="s">
        <v>73</v>
      </c>
      <c r="H326" s="437" t="s">
        <v>74</v>
      </c>
      <c r="I326" s="438"/>
      <c r="J326" s="437" t="s">
        <v>75</v>
      </c>
      <c r="K326" s="438"/>
      <c r="L326" s="364" t="s">
        <v>73</v>
      </c>
    </row>
    <row r="327" spans="1:12" x14ac:dyDescent="0.25">
      <c r="A327" s="107">
        <f>A4</f>
        <v>2019</v>
      </c>
      <c r="B327" s="106" t="s">
        <v>14</v>
      </c>
      <c r="C327" s="106" t="s">
        <v>13</v>
      </c>
      <c r="D327" s="106" t="s">
        <v>14</v>
      </c>
      <c r="E327" s="106" t="s">
        <v>13</v>
      </c>
      <c r="F327" s="106" t="s">
        <v>13</v>
      </c>
      <c r="G327" s="106" t="s">
        <v>50</v>
      </c>
      <c r="H327" s="106" t="s">
        <v>13</v>
      </c>
      <c r="I327" s="106" t="s">
        <v>14</v>
      </c>
      <c r="J327" s="106" t="s">
        <v>13</v>
      </c>
      <c r="K327" s="106" t="s">
        <v>14</v>
      </c>
      <c r="L327" s="106" t="s">
        <v>76</v>
      </c>
    </row>
    <row r="328" spans="1:12" x14ac:dyDescent="0.25">
      <c r="A328" s="106">
        <v>1</v>
      </c>
      <c r="B328" s="28">
        <f>FLOW!D337</f>
        <v>35.700000000000003</v>
      </c>
      <c r="C328" s="27">
        <f>FLOW!E337</f>
        <v>469</v>
      </c>
      <c r="D328" s="28">
        <f>FLOW!G337</f>
        <v>15.2</v>
      </c>
      <c r="E328" s="27">
        <f>FLOW!H337</f>
        <v>191</v>
      </c>
      <c r="F328" s="27">
        <f>ORC!E328</f>
        <v>135</v>
      </c>
      <c r="G328" s="28">
        <f>ORC!I328</f>
        <v>19.8</v>
      </c>
      <c r="H328" s="27">
        <f>E328-F328</f>
        <v>56</v>
      </c>
      <c r="I328" s="28">
        <v>3.95</v>
      </c>
      <c r="J328" s="27">
        <f>C328+0.5*F328</f>
        <v>536.5</v>
      </c>
      <c r="K328" s="28">
        <v>38.799999999999997</v>
      </c>
      <c r="L328" s="164">
        <f>G328+(K328-B328)+(D328-I328)</f>
        <v>34.149999999999991</v>
      </c>
    </row>
    <row r="329" spans="1:12" x14ac:dyDescent="0.25">
      <c r="A329" s="106">
        <f t="shared" ref="A329:A357" si="56">SUM(A328+1)</f>
        <v>2</v>
      </c>
      <c r="B329" s="28">
        <f>FLOW!D338</f>
        <v>35.9</v>
      </c>
      <c r="C329" s="27">
        <f>FLOW!E338</f>
        <v>473</v>
      </c>
      <c r="D329" s="28">
        <f>FLOW!G338</f>
        <v>15.1</v>
      </c>
      <c r="E329" s="27">
        <f>FLOW!H338</f>
        <v>190</v>
      </c>
      <c r="F329" s="27">
        <f>ORC!E329</f>
        <v>130</v>
      </c>
      <c r="G329" s="28">
        <f>ORC!I329</f>
        <v>19.900000000000002</v>
      </c>
      <c r="H329" s="27">
        <f t="shared" ref="H329:H357" si="57">E329-F329</f>
        <v>60</v>
      </c>
      <c r="I329" s="28">
        <v>4.25</v>
      </c>
      <c r="J329" s="27">
        <f t="shared" ref="J329:J357" si="58">C329+0.5*F329</f>
        <v>538</v>
      </c>
      <c r="K329" s="28">
        <v>38.799999999999997</v>
      </c>
      <c r="L329" s="164">
        <f t="shared" ref="L329:L357" si="59">G329+(K329-B329)+(D329-I329)</f>
        <v>33.65</v>
      </c>
    </row>
    <row r="330" spans="1:12" x14ac:dyDescent="0.25">
      <c r="A330" s="106">
        <f t="shared" si="56"/>
        <v>3</v>
      </c>
      <c r="B330" s="28">
        <f>FLOW!D339</f>
        <v>36</v>
      </c>
      <c r="C330" s="27">
        <f>FLOW!E339</f>
        <v>475</v>
      </c>
      <c r="D330" s="28">
        <f>FLOW!G339</f>
        <v>15.2</v>
      </c>
      <c r="E330" s="27">
        <f>FLOW!H339</f>
        <v>191</v>
      </c>
      <c r="F330" s="27">
        <f>ORC!E330</f>
        <v>120</v>
      </c>
      <c r="G330" s="28">
        <f>ORC!I330</f>
        <v>19.7</v>
      </c>
      <c r="H330" s="27">
        <f t="shared" si="57"/>
        <v>71</v>
      </c>
      <c r="I330" s="28">
        <v>5.0999999999999996</v>
      </c>
      <c r="J330" s="27">
        <f t="shared" si="58"/>
        <v>535</v>
      </c>
      <c r="K330" s="28">
        <v>38.700000000000003</v>
      </c>
      <c r="L330" s="28">
        <f t="shared" si="59"/>
        <v>32.5</v>
      </c>
    </row>
    <row r="331" spans="1:12" x14ac:dyDescent="0.25">
      <c r="A331" s="106">
        <f t="shared" si="56"/>
        <v>4</v>
      </c>
      <c r="B331" s="28">
        <f>FLOW!D340</f>
        <v>36.200000000000003</v>
      </c>
      <c r="C331" s="27">
        <f>FLOW!E340</f>
        <v>480</v>
      </c>
      <c r="D331" s="28">
        <f>FLOW!G340</f>
        <v>14.7</v>
      </c>
      <c r="E331" s="27">
        <f>FLOW!H340</f>
        <v>185</v>
      </c>
      <c r="F331" s="27">
        <f>ORC!E331</f>
        <v>121</v>
      </c>
      <c r="G331" s="28">
        <f>ORC!I331</f>
        <v>20.200000000000003</v>
      </c>
      <c r="H331" s="27">
        <f t="shared" si="57"/>
        <v>64</v>
      </c>
      <c r="I331" s="28">
        <v>4.55</v>
      </c>
      <c r="J331" s="27">
        <f t="shared" si="58"/>
        <v>540.5</v>
      </c>
      <c r="K331" s="28">
        <v>39</v>
      </c>
      <c r="L331" s="28">
        <f t="shared" si="59"/>
        <v>33.15</v>
      </c>
    </row>
    <row r="332" spans="1:12" x14ac:dyDescent="0.25">
      <c r="A332" s="106">
        <f t="shared" si="56"/>
        <v>5</v>
      </c>
      <c r="B332" s="28">
        <f>FLOW!D341</f>
        <v>35.9</v>
      </c>
      <c r="C332" s="27">
        <f>FLOW!E341</f>
        <v>473</v>
      </c>
      <c r="D332" s="28">
        <f>FLOW!G341</f>
        <v>15.1</v>
      </c>
      <c r="E332" s="27">
        <f>FLOW!H341</f>
        <v>190</v>
      </c>
      <c r="F332" s="27">
        <f>ORC!E332</f>
        <v>121</v>
      </c>
      <c r="G332" s="28">
        <f>ORC!I332</f>
        <v>19.599999999999998</v>
      </c>
      <c r="H332" s="27">
        <f t="shared" si="57"/>
        <v>69</v>
      </c>
      <c r="I332" s="28">
        <v>4.95</v>
      </c>
      <c r="J332" s="27">
        <f t="shared" si="58"/>
        <v>533.5</v>
      </c>
      <c r="K332" s="28">
        <v>38.700000000000003</v>
      </c>
      <c r="L332" s="28">
        <f t="shared" si="59"/>
        <v>32.549999999999997</v>
      </c>
    </row>
    <row r="333" spans="1:12" x14ac:dyDescent="0.25">
      <c r="A333" s="106">
        <f t="shared" si="56"/>
        <v>6</v>
      </c>
      <c r="B333" s="28">
        <f>FLOW!D342</f>
        <v>35.799999999999997</v>
      </c>
      <c r="C333" s="27">
        <f>FLOW!E342</f>
        <v>471</v>
      </c>
      <c r="D333" s="28">
        <f>FLOW!G342</f>
        <v>14.9</v>
      </c>
      <c r="E333" s="27">
        <f>FLOW!H342</f>
        <v>187</v>
      </c>
      <c r="F333" s="27">
        <f>ORC!E333</f>
        <v>121</v>
      </c>
      <c r="G333" s="28">
        <f>ORC!I333</f>
        <v>19.400000000000002</v>
      </c>
      <c r="H333" s="27">
        <f t="shared" si="57"/>
        <v>66</v>
      </c>
      <c r="I333" s="28">
        <v>4.7</v>
      </c>
      <c r="J333" s="27">
        <f t="shared" si="58"/>
        <v>531.5</v>
      </c>
      <c r="K333" s="28">
        <v>38.6</v>
      </c>
      <c r="L333" s="28">
        <f t="shared" si="59"/>
        <v>32.400000000000006</v>
      </c>
    </row>
    <row r="334" spans="1:12" x14ac:dyDescent="0.25">
      <c r="A334" s="106">
        <f t="shared" si="56"/>
        <v>7</v>
      </c>
      <c r="B334" s="28">
        <f>FLOW!D343</f>
        <v>35.700000000000003</v>
      </c>
      <c r="C334" s="27">
        <f>FLOW!E343</f>
        <v>469</v>
      </c>
      <c r="D334" s="28">
        <f>FLOW!G343</f>
        <v>14.5</v>
      </c>
      <c r="E334" s="27">
        <f>FLOW!H343</f>
        <v>183</v>
      </c>
      <c r="F334" s="27">
        <f>ORC!E334</f>
        <v>123</v>
      </c>
      <c r="G334" s="28">
        <f>ORC!I334</f>
        <v>19.2</v>
      </c>
      <c r="H334" s="27">
        <f t="shared" si="57"/>
        <v>60</v>
      </c>
      <c r="I334" s="28">
        <v>4.25</v>
      </c>
      <c r="J334" s="27">
        <f t="shared" si="58"/>
        <v>530.5</v>
      </c>
      <c r="K334" s="28">
        <v>38.6</v>
      </c>
      <c r="L334" s="28">
        <f t="shared" si="59"/>
        <v>32.349999999999994</v>
      </c>
    </row>
    <row r="335" spans="1:12" x14ac:dyDescent="0.25">
      <c r="A335" s="106">
        <f t="shared" si="56"/>
        <v>8</v>
      </c>
      <c r="B335" s="28">
        <f>FLOW!D344</f>
        <v>35.5</v>
      </c>
      <c r="C335" s="27">
        <f>FLOW!E344</f>
        <v>465</v>
      </c>
      <c r="D335" s="28">
        <f>FLOW!G344</f>
        <v>13</v>
      </c>
      <c r="E335" s="27">
        <f>FLOW!H344</f>
        <v>165</v>
      </c>
      <c r="F335" s="27">
        <f>ORC!E335</f>
        <v>113</v>
      </c>
      <c r="G335" s="28">
        <f>ORC!I335</f>
        <v>19.299999999999997</v>
      </c>
      <c r="H335" s="27">
        <f t="shared" si="57"/>
        <v>52</v>
      </c>
      <c r="I335" s="28">
        <v>3.6</v>
      </c>
      <c r="J335" s="27">
        <f t="shared" si="58"/>
        <v>521.5</v>
      </c>
      <c r="K335" s="28">
        <v>38.200000000000003</v>
      </c>
      <c r="L335" s="28">
        <f t="shared" si="59"/>
        <v>31.4</v>
      </c>
    </row>
    <row r="336" spans="1:12" x14ac:dyDescent="0.25">
      <c r="A336" s="106">
        <f t="shared" si="56"/>
        <v>9</v>
      </c>
      <c r="B336" s="28">
        <f>FLOW!D345</f>
        <v>35.1</v>
      </c>
      <c r="C336" s="27">
        <f>FLOW!E345</f>
        <v>457</v>
      </c>
      <c r="D336" s="28">
        <f>FLOW!G345</f>
        <v>13.3</v>
      </c>
      <c r="E336" s="27">
        <f>FLOW!H345</f>
        <v>169</v>
      </c>
      <c r="F336" s="27">
        <f>ORC!E336</f>
        <v>119</v>
      </c>
      <c r="G336" s="28">
        <f>ORC!I336</f>
        <v>20.5</v>
      </c>
      <c r="H336" s="27">
        <f t="shared" si="57"/>
        <v>50</v>
      </c>
      <c r="I336" s="28">
        <v>3.45</v>
      </c>
      <c r="J336" s="27">
        <f t="shared" si="58"/>
        <v>516.5</v>
      </c>
      <c r="K336" s="28">
        <v>37.9</v>
      </c>
      <c r="L336" s="28">
        <f t="shared" si="59"/>
        <v>33.15</v>
      </c>
    </row>
    <row r="337" spans="1:12" x14ac:dyDescent="0.25">
      <c r="A337" s="106">
        <f t="shared" si="56"/>
        <v>10</v>
      </c>
      <c r="B337" s="28">
        <f>FLOW!D346</f>
        <v>34.6</v>
      </c>
      <c r="C337" s="27">
        <f>FLOW!E346</f>
        <v>445</v>
      </c>
      <c r="D337" s="28">
        <f>FLOW!G346</f>
        <v>14.2</v>
      </c>
      <c r="E337" s="27">
        <f>FLOW!H346</f>
        <v>179</v>
      </c>
      <c r="F337" s="27">
        <f>ORC!E337</f>
        <v>120</v>
      </c>
      <c r="G337" s="28">
        <f>ORC!I337</f>
        <v>18.899999999999999</v>
      </c>
      <c r="H337" s="27">
        <f t="shared" si="57"/>
        <v>59</v>
      </c>
      <c r="I337" s="28">
        <v>4.2</v>
      </c>
      <c r="J337" s="27">
        <f t="shared" si="58"/>
        <v>505</v>
      </c>
      <c r="K337" s="28">
        <v>37.4</v>
      </c>
      <c r="L337" s="28">
        <f t="shared" si="59"/>
        <v>31.699999999999996</v>
      </c>
    </row>
    <row r="338" spans="1:12" x14ac:dyDescent="0.25">
      <c r="A338" s="106">
        <f t="shared" si="56"/>
        <v>11</v>
      </c>
      <c r="B338" s="28">
        <f>FLOW!D347</f>
        <v>34.4</v>
      </c>
      <c r="C338" s="27">
        <f>FLOW!E347</f>
        <v>441</v>
      </c>
      <c r="D338" s="28">
        <f>FLOW!G347</f>
        <v>13.2</v>
      </c>
      <c r="E338" s="27">
        <f>FLOW!H347</f>
        <v>167</v>
      </c>
      <c r="F338" s="27">
        <f>ORC!E338</f>
        <v>115</v>
      </c>
      <c r="G338" s="28">
        <f>ORC!I338</f>
        <v>19.900000000000002</v>
      </c>
      <c r="H338" s="27">
        <f t="shared" si="57"/>
        <v>52</v>
      </c>
      <c r="I338" s="28">
        <v>3.6</v>
      </c>
      <c r="J338" s="27">
        <f t="shared" si="58"/>
        <v>498.5</v>
      </c>
      <c r="K338" s="28">
        <v>37.1</v>
      </c>
      <c r="L338" s="28">
        <f t="shared" si="59"/>
        <v>32.200000000000003</v>
      </c>
    </row>
    <row r="339" spans="1:12" x14ac:dyDescent="0.25">
      <c r="A339" s="106">
        <f t="shared" si="56"/>
        <v>12</v>
      </c>
      <c r="B339" s="28">
        <f>FLOW!D348</f>
        <v>33.700000000000003</v>
      </c>
      <c r="C339" s="27">
        <f>FLOW!E348</f>
        <v>427</v>
      </c>
      <c r="D339" s="28">
        <f>FLOW!G348</f>
        <v>13</v>
      </c>
      <c r="E339" s="27">
        <f>FLOW!H348</f>
        <v>165</v>
      </c>
      <c r="F339" s="27">
        <f>ORC!E339</f>
        <v>110</v>
      </c>
      <c r="G339" s="28">
        <f>ORC!I339</f>
        <v>19.5</v>
      </c>
      <c r="H339" s="27">
        <f t="shared" si="57"/>
        <v>55</v>
      </c>
      <c r="I339" s="28">
        <v>3.85</v>
      </c>
      <c r="J339" s="27">
        <f t="shared" si="58"/>
        <v>482</v>
      </c>
      <c r="K339" s="28">
        <v>36.299999999999997</v>
      </c>
      <c r="L339" s="28">
        <f t="shared" si="59"/>
        <v>31.249999999999993</v>
      </c>
    </row>
    <row r="340" spans="1:12" x14ac:dyDescent="0.25">
      <c r="A340" s="106">
        <f t="shared" si="56"/>
        <v>13</v>
      </c>
      <c r="B340" s="28">
        <f>FLOW!D349</f>
        <v>33.299999999999997</v>
      </c>
      <c r="C340" s="27">
        <f>FLOW!E349</f>
        <v>420</v>
      </c>
      <c r="D340" s="28">
        <f>FLOW!G349</f>
        <v>12</v>
      </c>
      <c r="E340" s="27">
        <f>FLOW!H349</f>
        <v>154</v>
      </c>
      <c r="F340" s="27">
        <f>ORC!E340</f>
        <v>99</v>
      </c>
      <c r="G340" s="28">
        <f>ORC!I340</f>
        <v>20.100000000000001</v>
      </c>
      <c r="H340" s="27">
        <f t="shared" si="57"/>
        <v>55</v>
      </c>
      <c r="I340" s="28">
        <v>3.85</v>
      </c>
      <c r="J340" s="27">
        <f t="shared" si="58"/>
        <v>469.5</v>
      </c>
      <c r="K340" s="28">
        <v>35.700000000000003</v>
      </c>
      <c r="L340" s="28">
        <f t="shared" si="59"/>
        <v>30.650000000000006</v>
      </c>
    </row>
    <row r="341" spans="1:12" x14ac:dyDescent="0.25">
      <c r="A341" s="106">
        <f t="shared" si="56"/>
        <v>14</v>
      </c>
      <c r="B341" s="28">
        <f>FLOW!D350</f>
        <v>32.700000000000003</v>
      </c>
      <c r="C341" s="27">
        <f>FLOW!E350</f>
        <v>407</v>
      </c>
      <c r="D341" s="28">
        <f>FLOW!G350</f>
        <v>11.5</v>
      </c>
      <c r="E341" s="27">
        <f>FLOW!H350</f>
        <v>148</v>
      </c>
      <c r="F341" s="27">
        <f>ORC!E341</f>
        <v>99</v>
      </c>
      <c r="G341" s="28">
        <f>ORC!I341</f>
        <v>19.5</v>
      </c>
      <c r="H341" s="27">
        <f t="shared" si="57"/>
        <v>49</v>
      </c>
      <c r="I341" s="28">
        <v>3.4</v>
      </c>
      <c r="J341" s="27">
        <f t="shared" si="58"/>
        <v>456.5</v>
      </c>
      <c r="K341" s="28">
        <v>35.049999999999997</v>
      </c>
      <c r="L341" s="28">
        <f t="shared" si="59"/>
        <v>29.949999999999996</v>
      </c>
    </row>
    <row r="342" spans="1:12" x14ac:dyDescent="0.25">
      <c r="A342" s="106">
        <f t="shared" si="56"/>
        <v>15</v>
      </c>
      <c r="B342" s="28">
        <f>FLOW!D351</f>
        <v>32</v>
      </c>
      <c r="C342" s="27">
        <f>FLOW!E351</f>
        <v>392</v>
      </c>
      <c r="D342" s="28">
        <f>FLOW!G351</f>
        <v>11.3</v>
      </c>
      <c r="E342" s="27">
        <f>FLOW!H351</f>
        <v>146</v>
      </c>
      <c r="F342" s="27">
        <f>ORC!E342</f>
        <v>99</v>
      </c>
      <c r="G342" s="28">
        <f>ORC!I342</f>
        <v>19.200000000000003</v>
      </c>
      <c r="H342" s="27">
        <f t="shared" si="57"/>
        <v>47</v>
      </c>
      <c r="I342" s="28">
        <v>3.2</v>
      </c>
      <c r="J342" s="27">
        <f t="shared" si="58"/>
        <v>441.5</v>
      </c>
      <c r="K342" s="28">
        <v>34.4</v>
      </c>
      <c r="L342" s="28">
        <f t="shared" si="59"/>
        <v>29.700000000000003</v>
      </c>
    </row>
    <row r="343" spans="1:12" x14ac:dyDescent="0.25">
      <c r="A343" s="106">
        <f t="shared" si="56"/>
        <v>16</v>
      </c>
      <c r="B343" s="28">
        <f>FLOW!D352</f>
        <v>31.4</v>
      </c>
      <c r="C343" s="27">
        <f>FLOW!E352</f>
        <v>380</v>
      </c>
      <c r="D343" s="28">
        <f>FLOW!G352</f>
        <v>11.3</v>
      </c>
      <c r="E343" s="27">
        <f>FLOW!H352</f>
        <v>146</v>
      </c>
      <c r="F343" s="27">
        <f>ORC!E343</f>
        <v>97</v>
      </c>
      <c r="G343" s="28">
        <f>ORC!I343</f>
        <v>18.399999999999999</v>
      </c>
      <c r="H343" s="27">
        <f t="shared" si="57"/>
        <v>49</v>
      </c>
      <c r="I343" s="28">
        <v>3.4</v>
      </c>
      <c r="J343" s="27">
        <f t="shared" si="58"/>
        <v>428.5</v>
      </c>
      <c r="K343" s="28">
        <v>33.799999999999997</v>
      </c>
      <c r="L343" s="28">
        <f t="shared" si="59"/>
        <v>28.699999999999996</v>
      </c>
    </row>
    <row r="344" spans="1:12" x14ac:dyDescent="0.25">
      <c r="A344" s="106">
        <f t="shared" si="56"/>
        <v>17</v>
      </c>
      <c r="B344" s="28">
        <f>FLOW!D353</f>
        <v>30.9</v>
      </c>
      <c r="C344" s="27">
        <f>FLOW!E353</f>
        <v>370</v>
      </c>
      <c r="D344" s="28">
        <f>FLOW!G353</f>
        <v>11</v>
      </c>
      <c r="E344" s="27">
        <f>FLOW!H353</f>
        <v>142</v>
      </c>
      <c r="F344" s="27">
        <f>ORC!E344</f>
        <v>86</v>
      </c>
      <c r="G344" s="28">
        <f>ORC!I344</f>
        <v>18.399999999999999</v>
      </c>
      <c r="H344" s="27">
        <f t="shared" si="57"/>
        <v>56</v>
      </c>
      <c r="I344" s="28">
        <v>3.95</v>
      </c>
      <c r="J344" s="27">
        <f t="shared" si="58"/>
        <v>413</v>
      </c>
      <c r="K344" s="28">
        <v>31.1</v>
      </c>
      <c r="L344" s="28">
        <f t="shared" si="59"/>
        <v>25.650000000000002</v>
      </c>
    </row>
    <row r="345" spans="1:12" x14ac:dyDescent="0.25">
      <c r="A345" s="106">
        <f t="shared" si="56"/>
        <v>18</v>
      </c>
      <c r="B345" s="28">
        <f>FLOW!D354</f>
        <v>30.6</v>
      </c>
      <c r="C345" s="27">
        <f>FLOW!E354</f>
        <v>363</v>
      </c>
      <c r="D345" s="28">
        <f>FLOW!G354</f>
        <v>10.199999999999999</v>
      </c>
      <c r="E345" s="27">
        <f>FLOW!H354</f>
        <v>133</v>
      </c>
      <c r="F345" s="27">
        <f>ORC!E345</f>
        <v>80</v>
      </c>
      <c r="G345" s="28">
        <f>ORC!I345</f>
        <v>18.600000000000001</v>
      </c>
      <c r="H345" s="27">
        <f t="shared" si="57"/>
        <v>53</v>
      </c>
      <c r="I345" s="28">
        <v>3.7</v>
      </c>
      <c r="J345" s="27">
        <f t="shared" si="58"/>
        <v>403</v>
      </c>
      <c r="K345" s="28">
        <v>32.4</v>
      </c>
      <c r="L345" s="28">
        <f t="shared" si="59"/>
        <v>26.9</v>
      </c>
    </row>
    <row r="346" spans="1:12" x14ac:dyDescent="0.25">
      <c r="A346" s="106">
        <f t="shared" si="56"/>
        <v>19</v>
      </c>
      <c r="B346" s="28">
        <f>FLOW!D355</f>
        <v>29.7</v>
      </c>
      <c r="C346" s="27">
        <f>FLOW!E355</f>
        <v>345</v>
      </c>
      <c r="D346" s="28">
        <f>FLOW!G355</f>
        <v>10.6</v>
      </c>
      <c r="E346" s="27">
        <f>FLOW!H355</f>
        <v>138</v>
      </c>
      <c r="F346" s="27">
        <f>ORC!E346</f>
        <v>87</v>
      </c>
      <c r="G346" s="28">
        <f>ORC!I346</f>
        <v>17.399999999999999</v>
      </c>
      <c r="H346" s="27">
        <f t="shared" si="57"/>
        <v>51</v>
      </c>
      <c r="I346" s="28">
        <v>3.55</v>
      </c>
      <c r="J346" s="27">
        <f t="shared" si="58"/>
        <v>388.5</v>
      </c>
      <c r="K346" s="28">
        <v>31.9</v>
      </c>
      <c r="L346" s="28">
        <f t="shared" si="59"/>
        <v>26.65</v>
      </c>
    </row>
    <row r="347" spans="1:12" x14ac:dyDescent="0.25">
      <c r="A347" s="106">
        <f t="shared" si="56"/>
        <v>20</v>
      </c>
      <c r="B347" s="28">
        <f>FLOW!D356</f>
        <v>30</v>
      </c>
      <c r="C347" s="27">
        <f>FLOW!E356</f>
        <v>350</v>
      </c>
      <c r="D347" s="28">
        <f>FLOW!G356</f>
        <v>9.4</v>
      </c>
      <c r="E347" s="27">
        <f>FLOW!H356</f>
        <v>124</v>
      </c>
      <c r="F347" s="27">
        <f>ORC!E347</f>
        <v>70</v>
      </c>
      <c r="G347" s="28">
        <f>ORC!I347</f>
        <v>18.3</v>
      </c>
      <c r="H347" s="27">
        <f t="shared" si="57"/>
        <v>54</v>
      </c>
      <c r="I347" s="28">
        <v>3.8</v>
      </c>
      <c r="J347" s="27">
        <f t="shared" si="58"/>
        <v>385</v>
      </c>
      <c r="K347" s="28">
        <v>31.7</v>
      </c>
      <c r="L347" s="28">
        <f t="shared" si="59"/>
        <v>25.6</v>
      </c>
    </row>
    <row r="348" spans="1:12" x14ac:dyDescent="0.25">
      <c r="A348" s="106">
        <f t="shared" si="56"/>
        <v>21</v>
      </c>
      <c r="B348" s="28">
        <f>FLOW!D357</f>
        <v>29.6</v>
      </c>
      <c r="C348" s="27">
        <f>FLOW!E357</f>
        <v>342</v>
      </c>
      <c r="D348" s="28">
        <f>FLOW!G357</f>
        <v>9.9</v>
      </c>
      <c r="E348" s="27">
        <f>FLOW!H357</f>
        <v>130</v>
      </c>
      <c r="F348" s="27">
        <f>ORC!E348</f>
        <v>77</v>
      </c>
      <c r="G348" s="28">
        <f>ORC!I348</f>
        <v>17.899999999999999</v>
      </c>
      <c r="H348" s="27">
        <f t="shared" si="57"/>
        <v>53</v>
      </c>
      <c r="I348" s="28">
        <v>3.7</v>
      </c>
      <c r="J348" s="27">
        <f t="shared" si="58"/>
        <v>380.5</v>
      </c>
      <c r="K348" s="28">
        <v>31.5</v>
      </c>
      <c r="L348" s="28">
        <f t="shared" si="59"/>
        <v>25.999999999999996</v>
      </c>
    </row>
    <row r="349" spans="1:12" x14ac:dyDescent="0.25">
      <c r="A349" s="106">
        <f t="shared" si="56"/>
        <v>22</v>
      </c>
      <c r="B349" s="28">
        <f>FLOW!D358</f>
        <v>29.6</v>
      </c>
      <c r="C349" s="27">
        <f>FLOW!E358</f>
        <v>342</v>
      </c>
      <c r="D349" s="28">
        <f>FLOW!G358</f>
        <v>9.5</v>
      </c>
      <c r="E349" s="27">
        <f>FLOW!H358</f>
        <v>125</v>
      </c>
      <c r="F349" s="27">
        <f>ORC!E349</f>
        <v>72</v>
      </c>
      <c r="G349" s="28">
        <f>ORC!I349</f>
        <v>18.100000000000001</v>
      </c>
      <c r="H349" s="27">
        <f t="shared" si="57"/>
        <v>53</v>
      </c>
      <c r="I349" s="28">
        <v>3.7</v>
      </c>
      <c r="J349" s="27">
        <f t="shared" si="58"/>
        <v>378</v>
      </c>
      <c r="K349" s="28">
        <v>31.3</v>
      </c>
      <c r="L349" s="28">
        <f t="shared" si="59"/>
        <v>25.6</v>
      </c>
    </row>
    <row r="350" spans="1:12" x14ac:dyDescent="0.25">
      <c r="A350" s="106">
        <f t="shared" si="56"/>
        <v>23</v>
      </c>
      <c r="B350" s="28">
        <f>FLOW!D359</f>
        <v>29.5</v>
      </c>
      <c r="C350" s="27">
        <f>FLOW!E359</f>
        <v>341</v>
      </c>
      <c r="D350" s="28">
        <f>FLOW!G359</f>
        <v>9.6</v>
      </c>
      <c r="E350" s="27">
        <f>FLOW!H359</f>
        <v>126</v>
      </c>
      <c r="F350" s="27">
        <f>ORC!E350</f>
        <v>76</v>
      </c>
      <c r="G350" s="28">
        <f>ORC!I350</f>
        <v>17.900000000000002</v>
      </c>
      <c r="H350" s="27">
        <f t="shared" si="57"/>
        <v>50</v>
      </c>
      <c r="I350" s="28">
        <v>3.45</v>
      </c>
      <c r="J350" s="27">
        <f t="shared" si="58"/>
        <v>379</v>
      </c>
      <c r="K350" s="28">
        <v>31.3</v>
      </c>
      <c r="L350" s="28">
        <f t="shared" si="59"/>
        <v>25.85</v>
      </c>
    </row>
    <row r="351" spans="1:12" x14ac:dyDescent="0.25">
      <c r="A351" s="106">
        <f t="shared" si="56"/>
        <v>24</v>
      </c>
      <c r="B351" s="28">
        <f>FLOW!D360</f>
        <v>29.8</v>
      </c>
      <c r="C351" s="27">
        <f>FLOW!E360</f>
        <v>347</v>
      </c>
      <c r="D351" s="28">
        <f>FLOW!G360</f>
        <v>9.5</v>
      </c>
      <c r="E351" s="27">
        <f>FLOW!H360</f>
        <v>125</v>
      </c>
      <c r="F351" s="27">
        <f>ORC!E351</f>
        <v>75</v>
      </c>
      <c r="G351" s="28">
        <f>ORC!I351</f>
        <v>18.2</v>
      </c>
      <c r="H351" s="27">
        <f t="shared" si="57"/>
        <v>50</v>
      </c>
      <c r="I351" s="28">
        <v>3.45</v>
      </c>
      <c r="J351" s="27">
        <f t="shared" si="58"/>
        <v>384.5</v>
      </c>
      <c r="K351" s="28">
        <v>31.7</v>
      </c>
      <c r="L351" s="28">
        <f t="shared" si="59"/>
        <v>26.15</v>
      </c>
    </row>
    <row r="352" spans="1:12" x14ac:dyDescent="0.25">
      <c r="A352" s="106">
        <f t="shared" si="56"/>
        <v>25</v>
      </c>
      <c r="B352" s="28">
        <f>FLOW!D361</f>
        <v>30</v>
      </c>
      <c r="C352" s="27">
        <f>FLOW!E361</f>
        <v>350</v>
      </c>
      <c r="D352" s="28">
        <f>FLOW!G361</f>
        <v>9.9</v>
      </c>
      <c r="E352" s="27">
        <f>FLOW!H361</f>
        <v>130</v>
      </c>
      <c r="F352" s="27">
        <f>ORC!E352</f>
        <v>81</v>
      </c>
      <c r="G352" s="28">
        <f>ORC!I352</f>
        <v>18.199999999999996</v>
      </c>
      <c r="H352" s="27">
        <f t="shared" si="57"/>
        <v>49</v>
      </c>
      <c r="I352" s="28">
        <v>3.4</v>
      </c>
      <c r="J352" s="27">
        <f t="shared" si="58"/>
        <v>390.5</v>
      </c>
      <c r="K352" s="28">
        <v>32</v>
      </c>
      <c r="L352" s="28">
        <f t="shared" si="59"/>
        <v>26.699999999999996</v>
      </c>
    </row>
    <row r="353" spans="1:12" x14ac:dyDescent="0.25">
      <c r="A353" s="106">
        <f t="shared" si="56"/>
        <v>26</v>
      </c>
      <c r="B353" s="28">
        <f>FLOW!D362</f>
        <v>30.3</v>
      </c>
      <c r="C353" s="27">
        <f>FLOW!E362</f>
        <v>357</v>
      </c>
      <c r="D353" s="28">
        <f>FLOW!G362</f>
        <v>9.8000000000000007</v>
      </c>
      <c r="E353" s="27">
        <f>FLOW!H362</f>
        <v>129</v>
      </c>
      <c r="F353" s="27">
        <f>ORC!E353</f>
        <v>72</v>
      </c>
      <c r="G353" s="28">
        <f>ORC!I353</f>
        <v>18</v>
      </c>
      <c r="H353" s="27">
        <f t="shared" si="57"/>
        <v>57</v>
      </c>
      <c r="I353" s="28">
        <v>4.05</v>
      </c>
      <c r="J353" s="27">
        <f t="shared" si="58"/>
        <v>393</v>
      </c>
      <c r="K353" s="28">
        <v>32.1</v>
      </c>
      <c r="L353" s="28">
        <f t="shared" si="59"/>
        <v>25.55</v>
      </c>
    </row>
    <row r="354" spans="1:12" x14ac:dyDescent="0.25">
      <c r="A354" s="106">
        <f t="shared" si="56"/>
        <v>27</v>
      </c>
      <c r="B354" s="28">
        <f>FLOW!D363</f>
        <v>30.3</v>
      </c>
      <c r="C354" s="27">
        <f>FLOW!E363</f>
        <v>357</v>
      </c>
      <c r="D354" s="28">
        <f>FLOW!G363</f>
        <v>9.8000000000000007</v>
      </c>
      <c r="E354" s="27">
        <f>FLOW!H363</f>
        <v>129</v>
      </c>
      <c r="F354" s="27">
        <f>ORC!E354</f>
        <v>89</v>
      </c>
      <c r="G354" s="28">
        <f>ORC!I354</f>
        <v>18.400000000000002</v>
      </c>
      <c r="H354" s="27">
        <f t="shared" si="57"/>
        <v>40</v>
      </c>
      <c r="I354" s="28">
        <v>2.6</v>
      </c>
      <c r="J354" s="27">
        <f t="shared" si="58"/>
        <v>401.5</v>
      </c>
      <c r="K354" s="28">
        <v>32.5</v>
      </c>
      <c r="L354" s="28">
        <f t="shared" si="59"/>
        <v>27.800000000000004</v>
      </c>
    </row>
    <row r="355" spans="1:12" x14ac:dyDescent="0.25">
      <c r="A355" s="106">
        <f t="shared" si="56"/>
        <v>28</v>
      </c>
      <c r="B355" s="28">
        <f>FLOW!D364</f>
        <v>30.5</v>
      </c>
      <c r="C355" s="27">
        <f>FLOW!E364</f>
        <v>361</v>
      </c>
      <c r="D355" s="28">
        <f>FLOW!G364</f>
        <v>11</v>
      </c>
      <c r="E355" s="27">
        <f>FLOW!H364</f>
        <v>142</v>
      </c>
      <c r="F355" s="27">
        <f>ORC!E355</f>
        <v>91</v>
      </c>
      <c r="G355" s="28">
        <f>ORC!I355</f>
        <v>17.300000000000004</v>
      </c>
      <c r="H355" s="27">
        <f t="shared" si="57"/>
        <v>51</v>
      </c>
      <c r="I355" s="28">
        <v>3.55</v>
      </c>
      <c r="J355" s="27">
        <f t="shared" si="58"/>
        <v>406.5</v>
      </c>
      <c r="K355" s="28">
        <v>32.700000000000003</v>
      </c>
      <c r="L355" s="28">
        <f t="shared" si="59"/>
        <v>26.950000000000006</v>
      </c>
    </row>
    <row r="356" spans="1:12" x14ac:dyDescent="0.25">
      <c r="A356" s="106">
        <f t="shared" si="56"/>
        <v>29</v>
      </c>
      <c r="B356" s="28">
        <f>FLOW!D365</f>
        <v>30.6</v>
      </c>
      <c r="C356" s="27">
        <f>FLOW!E365</f>
        <v>363</v>
      </c>
      <c r="D356" s="28">
        <f>FLOW!G365</f>
        <v>12.2</v>
      </c>
      <c r="E356" s="27">
        <f>FLOW!H365</f>
        <v>156</v>
      </c>
      <c r="F356" s="27">
        <f>ORC!E356</f>
        <v>92</v>
      </c>
      <c r="G356" s="28">
        <f>ORC!I356</f>
        <v>16.399999999999999</v>
      </c>
      <c r="H356" s="27">
        <f t="shared" si="57"/>
        <v>64</v>
      </c>
      <c r="I356" s="28">
        <v>4.55</v>
      </c>
      <c r="J356" s="27">
        <f t="shared" si="58"/>
        <v>409</v>
      </c>
      <c r="K356" s="28">
        <v>32.799999999999997</v>
      </c>
      <c r="L356" s="164">
        <f t="shared" si="59"/>
        <v>26.249999999999993</v>
      </c>
    </row>
    <row r="357" spans="1:12" ht="18.75" thickBot="1" x14ac:dyDescent="0.3">
      <c r="A357" s="106">
        <f t="shared" si="56"/>
        <v>30</v>
      </c>
      <c r="B357" s="28">
        <f>FLOW!D366</f>
        <v>31.4</v>
      </c>
      <c r="C357" s="27">
        <f>FLOW!E366</f>
        <v>380</v>
      </c>
      <c r="D357" s="28">
        <f>FLOW!G366</f>
        <v>11.9</v>
      </c>
      <c r="E357" s="27">
        <f>FLOW!H366</f>
        <v>152</v>
      </c>
      <c r="F357" s="27">
        <f>ORC!E357</f>
        <v>94</v>
      </c>
      <c r="G357" s="28">
        <f>ORC!I357</f>
        <v>18.400000000000002</v>
      </c>
      <c r="H357" s="27">
        <f t="shared" si="57"/>
        <v>58</v>
      </c>
      <c r="I357" s="28">
        <v>4.0999999999999996</v>
      </c>
      <c r="J357" s="27">
        <f t="shared" si="58"/>
        <v>427</v>
      </c>
      <c r="K357" s="28">
        <v>33.700000000000003</v>
      </c>
      <c r="L357" s="164">
        <f t="shared" si="59"/>
        <v>28.500000000000007</v>
      </c>
    </row>
    <row r="358" spans="1:12" ht="18.75" thickTop="1" x14ac:dyDescent="0.25">
      <c r="A358" s="109" t="s">
        <v>36</v>
      </c>
      <c r="B358" s="110">
        <f>MAX(B328:B357)</f>
        <v>36.200000000000003</v>
      </c>
      <c r="C358" s="110">
        <f t="shared" ref="C358:L358" si="60">MAX(C328:C357)</f>
        <v>480</v>
      </c>
      <c r="D358" s="110">
        <f t="shared" si="60"/>
        <v>15.2</v>
      </c>
      <c r="E358" s="110">
        <f t="shared" si="60"/>
        <v>191</v>
      </c>
      <c r="F358" s="110">
        <f t="shared" si="60"/>
        <v>135</v>
      </c>
      <c r="G358" s="110">
        <f t="shared" si="60"/>
        <v>20.5</v>
      </c>
      <c r="H358" s="110">
        <f t="shared" si="60"/>
        <v>71</v>
      </c>
      <c r="I358" s="110">
        <f t="shared" si="60"/>
        <v>5.0999999999999996</v>
      </c>
      <c r="J358" s="110">
        <f t="shared" si="60"/>
        <v>540.5</v>
      </c>
      <c r="K358" s="110">
        <f t="shared" si="60"/>
        <v>39</v>
      </c>
      <c r="L358" s="110">
        <f t="shared" si="60"/>
        <v>34.149999999999991</v>
      </c>
    </row>
    <row r="359" spans="1:12" x14ac:dyDescent="0.25">
      <c r="A359" s="106" t="s">
        <v>37</v>
      </c>
      <c r="B359" s="28">
        <f>MIN(B328:B357)</f>
        <v>29.5</v>
      </c>
      <c r="C359" s="28">
        <f t="shared" ref="C359:L359" si="61">MIN(C328:C357)</f>
        <v>341</v>
      </c>
      <c r="D359" s="28">
        <f t="shared" si="61"/>
        <v>9.4</v>
      </c>
      <c r="E359" s="28">
        <f t="shared" si="61"/>
        <v>124</v>
      </c>
      <c r="F359" s="28">
        <f t="shared" si="61"/>
        <v>70</v>
      </c>
      <c r="G359" s="28">
        <f t="shared" si="61"/>
        <v>16.399999999999999</v>
      </c>
      <c r="H359" s="28">
        <f t="shared" si="61"/>
        <v>40</v>
      </c>
      <c r="I359" s="28">
        <f t="shared" si="61"/>
        <v>2.6</v>
      </c>
      <c r="J359" s="28">
        <f t="shared" si="61"/>
        <v>378</v>
      </c>
      <c r="K359" s="28">
        <f t="shared" si="61"/>
        <v>31.1</v>
      </c>
      <c r="L359" s="28">
        <f t="shared" si="61"/>
        <v>25.55</v>
      </c>
    </row>
    <row r="360" spans="1:12" x14ac:dyDescent="0.25">
      <c r="A360" s="106" t="s">
        <v>35</v>
      </c>
      <c r="B360" s="28">
        <f>AVERAGE(B328:B357)</f>
        <v>32.556666666666665</v>
      </c>
      <c r="C360" s="28">
        <f t="shared" ref="C360:L360" si="62">AVERAGE(C328:C357)</f>
        <v>403.73333333333335</v>
      </c>
      <c r="D360" s="28">
        <f t="shared" si="62"/>
        <v>12.059999999999999</v>
      </c>
      <c r="E360" s="28">
        <f t="shared" si="62"/>
        <v>154.56666666666666</v>
      </c>
      <c r="F360" s="28">
        <f t="shared" si="62"/>
        <v>99.466666666666669</v>
      </c>
      <c r="G360" s="28">
        <f t="shared" si="62"/>
        <v>18.819999999999997</v>
      </c>
      <c r="H360" s="28">
        <f t="shared" si="62"/>
        <v>55.1</v>
      </c>
      <c r="I360" s="28">
        <f t="shared" si="62"/>
        <v>3.8616666666666668</v>
      </c>
      <c r="J360" s="28">
        <f t="shared" si="62"/>
        <v>453.46666666666664</v>
      </c>
      <c r="K360" s="28">
        <f t="shared" si="62"/>
        <v>34.858333333333327</v>
      </c>
      <c r="L360" s="28">
        <f t="shared" si="62"/>
        <v>29.319999999999997</v>
      </c>
    </row>
    <row r="361" spans="1:12" x14ac:dyDescent="0.25">
      <c r="A361" s="112" t="s">
        <v>38</v>
      </c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</row>
    <row r="362" spans="1:12" x14ac:dyDescent="0.25">
      <c r="A362" s="113" t="s">
        <v>39</v>
      </c>
    </row>
    <row r="364" spans="1:12" x14ac:dyDescent="0.25">
      <c r="A364" s="101" t="s">
        <v>0</v>
      </c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</row>
    <row r="365" spans="1:12" x14ac:dyDescent="0.25">
      <c r="A365" s="102"/>
    </row>
    <row r="366" spans="1:12" x14ac:dyDescent="0.25">
      <c r="A366" s="103" t="s">
        <v>31</v>
      </c>
      <c r="B366" s="104" t="s">
        <v>4</v>
      </c>
      <c r="C366" s="105"/>
      <c r="D366" s="437" t="s">
        <v>5</v>
      </c>
      <c r="E366" s="438"/>
      <c r="F366" s="106" t="s">
        <v>72</v>
      </c>
      <c r="G366" s="106" t="s">
        <v>73</v>
      </c>
      <c r="H366" s="437" t="s">
        <v>74</v>
      </c>
      <c r="I366" s="438"/>
      <c r="J366" s="437" t="s">
        <v>75</v>
      </c>
      <c r="K366" s="438"/>
      <c r="L366" s="364" t="s">
        <v>73</v>
      </c>
    </row>
    <row r="367" spans="1:12" x14ac:dyDescent="0.25">
      <c r="A367" s="107">
        <f>A4</f>
        <v>2019</v>
      </c>
      <c r="B367" s="106" t="s">
        <v>14</v>
      </c>
      <c r="C367" s="106" t="s">
        <v>13</v>
      </c>
      <c r="D367" s="106" t="s">
        <v>14</v>
      </c>
      <c r="E367" s="106" t="s">
        <v>13</v>
      </c>
      <c r="F367" s="106" t="s">
        <v>13</v>
      </c>
      <c r="G367" s="106" t="s">
        <v>50</v>
      </c>
      <c r="H367" s="106" t="s">
        <v>13</v>
      </c>
      <c r="I367" s="106" t="s">
        <v>14</v>
      </c>
      <c r="J367" s="106" t="s">
        <v>13</v>
      </c>
      <c r="K367" s="106" t="s">
        <v>14</v>
      </c>
      <c r="L367" s="106" t="s">
        <v>76</v>
      </c>
    </row>
    <row r="368" spans="1:12" x14ac:dyDescent="0.25">
      <c r="A368" s="106">
        <v>1</v>
      </c>
      <c r="B368" s="28">
        <f>FLOW!D378</f>
        <v>31.9</v>
      </c>
      <c r="C368" s="27">
        <f>FLOW!E378</f>
        <v>390</v>
      </c>
      <c r="D368" s="28">
        <f>FLOW!G378</f>
        <v>11.3</v>
      </c>
      <c r="E368" s="27">
        <f>FLOW!H378</f>
        <v>146</v>
      </c>
      <c r="F368" s="27">
        <f>ORC!E368</f>
        <v>85</v>
      </c>
      <c r="G368" s="28">
        <f>ORC!I368</f>
        <v>19.299999999999997</v>
      </c>
      <c r="H368" s="27">
        <f>E368-F368</f>
        <v>61</v>
      </c>
      <c r="I368" s="28">
        <v>4.3499999999999996</v>
      </c>
      <c r="J368" s="27">
        <f>C368+0.5*F368</f>
        <v>432.5</v>
      </c>
      <c r="K368" s="28">
        <v>34</v>
      </c>
      <c r="L368" s="28">
        <f>G368+(K368-B368)+(D368-I368)</f>
        <v>28.35</v>
      </c>
    </row>
    <row r="369" spans="1:12" x14ac:dyDescent="0.25">
      <c r="A369" s="106">
        <f t="shared" ref="A369:A398" si="63">SUM(A368+1)</f>
        <v>2</v>
      </c>
      <c r="B369" s="28">
        <f>FLOW!D379</f>
        <v>32.4</v>
      </c>
      <c r="C369" s="27">
        <f>FLOW!E379</f>
        <v>400</v>
      </c>
      <c r="D369" s="28">
        <f>FLOW!G379</f>
        <v>10.9</v>
      </c>
      <c r="E369" s="27">
        <f>FLOW!H379</f>
        <v>141</v>
      </c>
      <c r="F369" s="27">
        <f>ORC!E369</f>
        <v>89</v>
      </c>
      <c r="G369" s="28">
        <f>ORC!I369</f>
        <v>19.999999999999996</v>
      </c>
      <c r="H369" s="27">
        <f t="shared" ref="H369:H398" si="64">E369-F369</f>
        <v>52</v>
      </c>
      <c r="I369" s="28">
        <v>3.6</v>
      </c>
      <c r="J369" s="27">
        <f t="shared" ref="J369:J398" si="65">C369+0.5*F369</f>
        <v>444.5</v>
      </c>
      <c r="K369" s="28">
        <v>34.6</v>
      </c>
      <c r="L369" s="28">
        <f t="shared" ref="L369:L398" si="66">G369+(K369-B369)+(D369-I369)</f>
        <v>29.5</v>
      </c>
    </row>
    <row r="370" spans="1:12" x14ac:dyDescent="0.25">
      <c r="A370" s="106">
        <f t="shared" si="63"/>
        <v>3</v>
      </c>
      <c r="B370" s="28">
        <f>FLOW!D380</f>
        <v>32.5</v>
      </c>
      <c r="C370" s="27">
        <f>FLOW!E380</f>
        <v>402</v>
      </c>
      <c r="D370" s="28">
        <f>FLOW!G380</f>
        <v>12.1</v>
      </c>
      <c r="E370" s="27">
        <f>FLOW!H380</f>
        <v>155</v>
      </c>
      <c r="F370" s="27">
        <f>ORC!E370</f>
        <v>86</v>
      </c>
      <c r="G370" s="28">
        <f>ORC!I370</f>
        <v>18.5</v>
      </c>
      <c r="H370" s="27">
        <f t="shared" si="64"/>
        <v>69</v>
      </c>
      <c r="I370" s="28">
        <v>4.95</v>
      </c>
      <c r="J370" s="27">
        <f t="shared" si="65"/>
        <v>445</v>
      </c>
      <c r="K370" s="28">
        <v>34.6</v>
      </c>
      <c r="L370" s="28">
        <f t="shared" si="66"/>
        <v>27.75</v>
      </c>
    </row>
    <row r="371" spans="1:12" x14ac:dyDescent="0.25">
      <c r="A371" s="106">
        <f t="shared" si="63"/>
        <v>4</v>
      </c>
      <c r="B371" s="28">
        <f>FLOW!D381</f>
        <v>33.1</v>
      </c>
      <c r="C371" s="27">
        <f>FLOW!E381</f>
        <v>414</v>
      </c>
      <c r="D371" s="28">
        <f>FLOW!G381</f>
        <v>11.8</v>
      </c>
      <c r="E371" s="27">
        <f>FLOW!H381</f>
        <v>151</v>
      </c>
      <c r="F371" s="27">
        <f>ORC!E371</f>
        <v>68</v>
      </c>
      <c r="G371" s="28">
        <f>ORC!I371</f>
        <v>18.600000000000001</v>
      </c>
      <c r="H371" s="27">
        <f t="shared" si="64"/>
        <v>83</v>
      </c>
      <c r="I371" s="28">
        <v>6.05</v>
      </c>
      <c r="J371" s="27">
        <f t="shared" si="65"/>
        <v>448</v>
      </c>
      <c r="K371" s="28">
        <v>34.65</v>
      </c>
      <c r="L371" s="28">
        <f t="shared" si="66"/>
        <v>25.9</v>
      </c>
    </row>
    <row r="372" spans="1:12" x14ac:dyDescent="0.25">
      <c r="A372" s="106">
        <f t="shared" si="63"/>
        <v>5</v>
      </c>
      <c r="B372" s="28">
        <f>FLOW!D382</f>
        <v>33.299999999999997</v>
      </c>
      <c r="C372" s="27">
        <f>FLOW!E382</f>
        <v>418</v>
      </c>
      <c r="D372" s="28">
        <f>FLOW!G382</f>
        <v>11.5</v>
      </c>
      <c r="E372" s="27">
        <f>FLOW!H382</f>
        <v>148</v>
      </c>
      <c r="F372" s="27">
        <f>ORC!E372</f>
        <v>54</v>
      </c>
      <c r="G372" s="28">
        <f>ORC!I372</f>
        <v>17.900000000000002</v>
      </c>
      <c r="H372" s="27">
        <f t="shared" si="64"/>
        <v>94</v>
      </c>
      <c r="I372" s="28">
        <v>7</v>
      </c>
      <c r="J372" s="27">
        <f t="shared" si="65"/>
        <v>445</v>
      </c>
      <c r="K372" s="28">
        <v>34.6</v>
      </c>
      <c r="L372" s="28">
        <f t="shared" si="66"/>
        <v>23.700000000000006</v>
      </c>
    </row>
    <row r="373" spans="1:12" x14ac:dyDescent="0.25">
      <c r="A373" s="106">
        <f t="shared" si="63"/>
        <v>6</v>
      </c>
      <c r="B373" s="28">
        <f>FLOW!D383</f>
        <v>33.200000000000003</v>
      </c>
      <c r="C373" s="27">
        <f>FLOW!E383</f>
        <v>416</v>
      </c>
      <c r="D373" s="28">
        <f>FLOW!G383</f>
        <v>12.8</v>
      </c>
      <c r="E373" s="27">
        <f>FLOW!H383</f>
        <v>163</v>
      </c>
      <c r="F373" s="27">
        <f>ORC!E373</f>
        <v>54</v>
      </c>
      <c r="G373" s="28">
        <f>ORC!I373</f>
        <v>16.7</v>
      </c>
      <c r="H373" s="27">
        <f t="shared" si="64"/>
        <v>109</v>
      </c>
      <c r="I373" s="28">
        <v>8.1999999999999993</v>
      </c>
      <c r="J373" s="27">
        <f t="shared" si="65"/>
        <v>443</v>
      </c>
      <c r="K373" s="28">
        <v>34.35</v>
      </c>
      <c r="L373" s="28">
        <f t="shared" si="66"/>
        <v>22.45</v>
      </c>
    </row>
    <row r="374" spans="1:12" x14ac:dyDescent="0.25">
      <c r="A374" s="106">
        <f t="shared" si="63"/>
        <v>7</v>
      </c>
      <c r="B374" s="28">
        <f>FLOW!D384</f>
        <v>33.4</v>
      </c>
      <c r="C374" s="27">
        <f>FLOW!E384</f>
        <v>420</v>
      </c>
      <c r="D374" s="28">
        <f>FLOW!G384</f>
        <v>12.2</v>
      </c>
      <c r="E374" s="27">
        <f>FLOW!H384</f>
        <v>156</v>
      </c>
      <c r="F374" s="27">
        <f>ORC!E374</f>
        <v>54</v>
      </c>
      <c r="G374" s="28">
        <f>ORC!I374</f>
        <v>17.200000000000003</v>
      </c>
      <c r="H374" s="27">
        <f t="shared" si="64"/>
        <v>102</v>
      </c>
      <c r="I374" s="28">
        <v>7.6</v>
      </c>
      <c r="J374" s="27">
        <f t="shared" si="65"/>
        <v>447</v>
      </c>
      <c r="K374" s="28">
        <v>34.65</v>
      </c>
      <c r="L374" s="28">
        <f t="shared" si="66"/>
        <v>23.050000000000004</v>
      </c>
    </row>
    <row r="375" spans="1:12" x14ac:dyDescent="0.25">
      <c r="A375" s="106">
        <f t="shared" si="63"/>
        <v>8</v>
      </c>
      <c r="B375" s="28">
        <f>FLOW!D385</f>
        <v>33.6</v>
      </c>
      <c r="C375" s="27">
        <f>FLOW!E385</f>
        <v>424</v>
      </c>
      <c r="D375" s="28">
        <f>FLOW!G385</f>
        <v>12.4</v>
      </c>
      <c r="E375" s="27">
        <f>FLOW!H385</f>
        <v>158</v>
      </c>
      <c r="F375" s="27">
        <f>ORC!E375</f>
        <v>54</v>
      </c>
      <c r="G375" s="28">
        <f>ORC!I375</f>
        <v>16.999999999999996</v>
      </c>
      <c r="H375" s="27">
        <f t="shared" si="64"/>
        <v>104</v>
      </c>
      <c r="I375" s="28">
        <v>7.8</v>
      </c>
      <c r="J375" s="27">
        <f t="shared" si="65"/>
        <v>451</v>
      </c>
      <c r="K375" s="28">
        <v>34.950000000000003</v>
      </c>
      <c r="L375" s="28">
        <f t="shared" si="66"/>
        <v>22.95</v>
      </c>
    </row>
    <row r="376" spans="1:12" x14ac:dyDescent="0.25">
      <c r="A376" s="106">
        <f t="shared" si="63"/>
        <v>9</v>
      </c>
      <c r="B376" s="28">
        <f>FLOW!D386</f>
        <v>34</v>
      </c>
      <c r="C376" s="27">
        <f>FLOW!E386</f>
        <v>432</v>
      </c>
      <c r="D376" s="28">
        <f>FLOW!G386</f>
        <v>13.3</v>
      </c>
      <c r="E376" s="27">
        <f>FLOW!H386</f>
        <v>169</v>
      </c>
      <c r="F376" s="27">
        <f>ORC!E376</f>
        <v>89</v>
      </c>
      <c r="G376" s="28">
        <f>ORC!I376</f>
        <v>18.3</v>
      </c>
      <c r="H376" s="27">
        <f t="shared" si="64"/>
        <v>80</v>
      </c>
      <c r="I376" s="28">
        <v>5.8</v>
      </c>
      <c r="J376" s="27">
        <f t="shared" si="65"/>
        <v>476.5</v>
      </c>
      <c r="K376" s="28">
        <v>36.1</v>
      </c>
      <c r="L376" s="28">
        <f t="shared" si="66"/>
        <v>27.900000000000002</v>
      </c>
    </row>
    <row r="377" spans="1:12" x14ac:dyDescent="0.25">
      <c r="A377" s="106">
        <f t="shared" si="63"/>
        <v>10</v>
      </c>
      <c r="B377" s="28">
        <f>FLOW!D387</f>
        <v>34.9</v>
      </c>
      <c r="C377" s="27">
        <f>FLOW!E387</f>
        <v>452</v>
      </c>
      <c r="D377" s="28">
        <f>FLOW!G387</f>
        <v>13.3</v>
      </c>
      <c r="E377" s="27">
        <f>FLOW!H387</f>
        <v>169</v>
      </c>
      <c r="F377" s="27">
        <f>ORC!E377</f>
        <v>90</v>
      </c>
      <c r="G377" s="28">
        <f>ORC!I377</f>
        <v>19.7</v>
      </c>
      <c r="H377" s="27">
        <f t="shared" si="64"/>
        <v>79</v>
      </c>
      <c r="I377" s="28">
        <v>5.75</v>
      </c>
      <c r="J377" s="27">
        <f t="shared" si="65"/>
        <v>497</v>
      </c>
      <c r="K377" s="28">
        <v>36.9</v>
      </c>
      <c r="L377" s="28">
        <f t="shared" si="66"/>
        <v>29.25</v>
      </c>
    </row>
    <row r="378" spans="1:12" x14ac:dyDescent="0.25">
      <c r="A378" s="106">
        <f t="shared" si="63"/>
        <v>11</v>
      </c>
      <c r="B378" s="28">
        <f>FLOW!D388</f>
        <v>35.700000000000003</v>
      </c>
      <c r="C378" s="27">
        <f>FLOW!E388</f>
        <v>469</v>
      </c>
      <c r="D378" s="28">
        <f>FLOW!G388</f>
        <v>13.4</v>
      </c>
      <c r="E378" s="27">
        <f>FLOW!H388</f>
        <v>171</v>
      </c>
      <c r="F378" s="27">
        <f>ORC!E378</f>
        <v>118</v>
      </c>
      <c r="G378" s="28">
        <f>ORC!I378</f>
        <v>21.1</v>
      </c>
      <c r="H378" s="27">
        <f t="shared" si="64"/>
        <v>53</v>
      </c>
      <c r="I378" s="28">
        <v>3.7</v>
      </c>
      <c r="J378" s="27">
        <f t="shared" si="65"/>
        <v>528</v>
      </c>
      <c r="K378" s="28">
        <v>38.299999999999997</v>
      </c>
      <c r="L378" s="28">
        <f t="shared" si="66"/>
        <v>33.399999999999991</v>
      </c>
    </row>
    <row r="379" spans="1:12" x14ac:dyDescent="0.25">
      <c r="A379" s="106">
        <f t="shared" si="63"/>
        <v>12</v>
      </c>
      <c r="B379" s="28">
        <f>FLOW!D389</f>
        <v>35.9</v>
      </c>
      <c r="C379" s="27">
        <f>FLOW!E389</f>
        <v>474</v>
      </c>
      <c r="D379" s="28">
        <f>FLOW!G389</f>
        <v>14.6</v>
      </c>
      <c r="E379" s="27">
        <f>FLOW!H389</f>
        <v>184</v>
      </c>
      <c r="F379" s="27">
        <f>ORC!E379</f>
        <v>120</v>
      </c>
      <c r="G379" s="28">
        <f>ORC!I379</f>
        <v>20.799999999999997</v>
      </c>
      <c r="H379" s="27">
        <f t="shared" si="64"/>
        <v>64</v>
      </c>
      <c r="I379" s="28">
        <v>4.5999999999999996</v>
      </c>
      <c r="J379" s="27">
        <f t="shared" si="65"/>
        <v>534</v>
      </c>
      <c r="K379" s="28">
        <v>38.6</v>
      </c>
      <c r="L379" s="28">
        <f t="shared" si="66"/>
        <v>33.5</v>
      </c>
    </row>
    <row r="380" spans="1:12" x14ac:dyDescent="0.25">
      <c r="A380" s="106">
        <f t="shared" si="63"/>
        <v>13</v>
      </c>
      <c r="B380" s="28">
        <f>FLOW!D390</f>
        <v>36</v>
      </c>
      <c r="C380" s="27">
        <f>FLOW!E390</f>
        <v>477</v>
      </c>
      <c r="D380" s="28">
        <f>FLOW!G390</f>
        <v>16.100000000000001</v>
      </c>
      <c r="E380" s="27">
        <f>FLOW!H390</f>
        <v>201</v>
      </c>
      <c r="F380" s="27">
        <f>ORC!E380</f>
        <v>126</v>
      </c>
      <c r="G380" s="28">
        <f>ORC!I380</f>
        <v>20.199999999999996</v>
      </c>
      <c r="H380" s="27">
        <f t="shared" si="64"/>
        <v>75</v>
      </c>
      <c r="I380" s="28">
        <v>5.4</v>
      </c>
      <c r="J380" s="27">
        <f t="shared" si="65"/>
        <v>540</v>
      </c>
      <c r="K380" s="28">
        <v>38.9</v>
      </c>
      <c r="L380" s="28">
        <f t="shared" si="66"/>
        <v>33.799999999999997</v>
      </c>
    </row>
    <row r="381" spans="1:12" x14ac:dyDescent="0.25">
      <c r="A381" s="106">
        <f t="shared" si="63"/>
        <v>14</v>
      </c>
      <c r="B381" s="28">
        <f>FLOW!D391</f>
        <v>36</v>
      </c>
      <c r="C381" s="27">
        <f>FLOW!E391</f>
        <v>477</v>
      </c>
      <c r="D381" s="28">
        <f>FLOW!G391</f>
        <v>17.3</v>
      </c>
      <c r="E381" s="27">
        <f>FLOW!H391</f>
        <v>214</v>
      </c>
      <c r="F381" s="27">
        <f>ORC!E381</f>
        <v>120</v>
      </c>
      <c r="G381" s="28">
        <f>ORC!I381</f>
        <v>16.5</v>
      </c>
      <c r="H381" s="27">
        <f t="shared" si="64"/>
        <v>94</v>
      </c>
      <c r="I381" s="28">
        <v>7</v>
      </c>
      <c r="J381" s="27">
        <f t="shared" si="65"/>
        <v>537</v>
      </c>
      <c r="K381" s="28">
        <v>38.799999999999997</v>
      </c>
      <c r="L381" s="28">
        <f t="shared" si="66"/>
        <v>29.599999999999998</v>
      </c>
    </row>
    <row r="382" spans="1:12" x14ac:dyDescent="0.25">
      <c r="A382" s="106">
        <f t="shared" si="63"/>
        <v>15</v>
      </c>
      <c r="B382" s="28">
        <f>FLOW!D392</f>
        <v>36.799999999999997</v>
      </c>
      <c r="C382" s="27">
        <f>FLOW!E392</f>
        <v>492</v>
      </c>
      <c r="D382" s="28">
        <f>FLOW!G392</f>
        <v>16.899999999999999</v>
      </c>
      <c r="E382" s="27">
        <f>FLOW!H392</f>
        <v>210</v>
      </c>
      <c r="F382" s="27">
        <f>ORC!E382</f>
        <v>0</v>
      </c>
      <c r="G382" s="28">
        <f>ORC!I382</f>
        <v>16.899999999999999</v>
      </c>
      <c r="H382" s="27">
        <f t="shared" si="64"/>
        <v>210</v>
      </c>
      <c r="I382" s="28">
        <v>16.899999999999999</v>
      </c>
      <c r="J382" s="27">
        <f t="shared" si="65"/>
        <v>492</v>
      </c>
      <c r="K382" s="28">
        <v>36.799999999999997</v>
      </c>
      <c r="L382" s="405">
        <f t="shared" si="66"/>
        <v>16.899999999999999</v>
      </c>
    </row>
    <row r="383" spans="1:12" x14ac:dyDescent="0.25">
      <c r="A383" s="106">
        <f t="shared" si="63"/>
        <v>16</v>
      </c>
      <c r="B383" s="28">
        <f>FLOW!D393</f>
        <v>37.4</v>
      </c>
      <c r="C383" s="27">
        <f>FLOW!E393</f>
        <v>505</v>
      </c>
      <c r="D383" s="28">
        <f>FLOW!G393</f>
        <v>18.2</v>
      </c>
      <c r="E383" s="27">
        <f>FLOW!H393</f>
        <v>224</v>
      </c>
      <c r="F383" s="27">
        <f>ORC!E383</f>
        <v>0</v>
      </c>
      <c r="G383" s="28">
        <f>ORC!I383</f>
        <v>13.500000000000004</v>
      </c>
      <c r="H383" s="27">
        <f t="shared" si="64"/>
        <v>224</v>
      </c>
      <c r="I383" s="28">
        <v>18.2</v>
      </c>
      <c r="J383" s="27">
        <f t="shared" si="65"/>
        <v>505</v>
      </c>
      <c r="K383" s="28">
        <v>37.4</v>
      </c>
      <c r="L383" s="405">
        <f t="shared" si="66"/>
        <v>13.500000000000004</v>
      </c>
    </row>
    <row r="384" spans="1:12" x14ac:dyDescent="0.25">
      <c r="A384" s="106">
        <f t="shared" si="63"/>
        <v>17</v>
      </c>
      <c r="B384" s="28">
        <f>FLOW!D394</f>
        <v>38.200000000000003</v>
      </c>
      <c r="C384" s="27">
        <f>FLOW!E394</f>
        <v>524</v>
      </c>
      <c r="D384" s="28">
        <f>FLOW!G394</f>
        <v>18.600000000000001</v>
      </c>
      <c r="E384" s="27">
        <f>FLOW!H394</f>
        <v>229</v>
      </c>
      <c r="F384" s="27">
        <f>ORC!E384</f>
        <v>0</v>
      </c>
      <c r="G384" s="28">
        <f>ORC!I384</f>
        <v>14.199999999999996</v>
      </c>
      <c r="H384" s="27">
        <f t="shared" si="64"/>
        <v>229</v>
      </c>
      <c r="I384" s="28">
        <v>18.600000000000001</v>
      </c>
      <c r="J384" s="27">
        <f t="shared" si="65"/>
        <v>524</v>
      </c>
      <c r="K384" s="28">
        <v>38.200000000000003</v>
      </c>
      <c r="L384" s="405">
        <f t="shared" si="66"/>
        <v>14.199999999999996</v>
      </c>
    </row>
    <row r="385" spans="1:12" x14ac:dyDescent="0.25">
      <c r="A385" s="106">
        <f t="shared" si="63"/>
        <v>18</v>
      </c>
      <c r="B385" s="28">
        <f>FLOW!D395</f>
        <v>38.200000000000003</v>
      </c>
      <c r="C385" s="27">
        <f>FLOW!E395</f>
        <v>524</v>
      </c>
      <c r="D385" s="28">
        <f>FLOW!G395</f>
        <v>19.8</v>
      </c>
      <c r="E385" s="27">
        <f>FLOW!H395</f>
        <v>242</v>
      </c>
      <c r="F385" s="27">
        <f>ORC!E385</f>
        <v>0</v>
      </c>
      <c r="G385" s="28">
        <f>ORC!I385</f>
        <v>13.299999999999997</v>
      </c>
      <c r="H385" s="27">
        <f t="shared" si="64"/>
        <v>242</v>
      </c>
      <c r="I385" s="28">
        <v>19.8</v>
      </c>
      <c r="J385" s="27">
        <f t="shared" si="65"/>
        <v>524</v>
      </c>
      <c r="K385" s="28">
        <v>38.200000000000003</v>
      </c>
      <c r="L385" s="405">
        <f t="shared" si="66"/>
        <v>13.299999999999997</v>
      </c>
    </row>
    <row r="386" spans="1:12" x14ac:dyDescent="0.25">
      <c r="A386" s="106">
        <f t="shared" si="63"/>
        <v>19</v>
      </c>
      <c r="B386" s="28">
        <f>FLOW!D396</f>
        <v>37.9</v>
      </c>
      <c r="C386" s="27">
        <f>FLOW!E396</f>
        <v>517</v>
      </c>
      <c r="D386" s="28">
        <f>FLOW!G396</f>
        <v>20.5</v>
      </c>
      <c r="E386" s="27">
        <f>FLOW!H396</f>
        <v>250</v>
      </c>
      <c r="F386" s="27">
        <f>ORC!E386</f>
        <v>0</v>
      </c>
      <c r="G386" s="28">
        <f>ORC!I386</f>
        <v>12.399999999999999</v>
      </c>
      <c r="H386" s="27">
        <f t="shared" si="64"/>
        <v>250</v>
      </c>
      <c r="I386" s="28">
        <v>20.5</v>
      </c>
      <c r="J386" s="27">
        <f t="shared" si="65"/>
        <v>517</v>
      </c>
      <c r="K386" s="28">
        <v>37.9</v>
      </c>
      <c r="L386" s="405">
        <f t="shared" si="66"/>
        <v>12.399999999999999</v>
      </c>
    </row>
    <row r="387" spans="1:12" x14ac:dyDescent="0.25">
      <c r="A387" s="106">
        <f t="shared" si="63"/>
        <v>20</v>
      </c>
      <c r="B387" s="28">
        <f>FLOW!D397</f>
        <v>37.700000000000003</v>
      </c>
      <c r="C387" s="27">
        <f>FLOW!E397</f>
        <v>512</v>
      </c>
      <c r="D387" s="28">
        <f>FLOW!G397</f>
        <v>20.9</v>
      </c>
      <c r="E387" s="27">
        <f>FLOW!H397</f>
        <v>255</v>
      </c>
      <c r="F387" s="27">
        <f>ORC!E387</f>
        <v>0</v>
      </c>
      <c r="G387" s="28">
        <f>ORC!I387</f>
        <v>12.3</v>
      </c>
      <c r="H387" s="27">
        <f t="shared" si="64"/>
        <v>255</v>
      </c>
      <c r="I387" s="28">
        <v>20.9</v>
      </c>
      <c r="J387" s="27">
        <f t="shared" si="65"/>
        <v>512</v>
      </c>
      <c r="K387" s="28">
        <v>37.700000000000003</v>
      </c>
      <c r="L387" s="405">
        <f t="shared" si="66"/>
        <v>12.3</v>
      </c>
    </row>
    <row r="388" spans="1:12" x14ac:dyDescent="0.25">
      <c r="A388" s="106">
        <f t="shared" si="63"/>
        <v>21</v>
      </c>
      <c r="B388" s="28">
        <f>FLOW!D398</f>
        <v>37.6</v>
      </c>
      <c r="C388" s="27">
        <f>FLOW!E398</f>
        <v>510</v>
      </c>
      <c r="D388" s="28">
        <f>FLOW!G398</f>
        <v>20.9</v>
      </c>
      <c r="E388" s="27">
        <f>FLOW!H398</f>
        <v>255</v>
      </c>
      <c r="F388" s="27">
        <f>ORC!E388</f>
        <v>0</v>
      </c>
      <c r="G388" s="28">
        <f>ORC!I388</f>
        <v>12.5</v>
      </c>
      <c r="H388" s="27">
        <f t="shared" si="64"/>
        <v>255</v>
      </c>
      <c r="I388" s="28">
        <v>20.9</v>
      </c>
      <c r="J388" s="27">
        <f t="shared" si="65"/>
        <v>510</v>
      </c>
      <c r="K388" s="28">
        <v>37.6</v>
      </c>
      <c r="L388" s="405">
        <f t="shared" si="66"/>
        <v>12.5</v>
      </c>
    </row>
    <row r="389" spans="1:12" x14ac:dyDescent="0.25">
      <c r="A389" s="106">
        <f t="shared" si="63"/>
        <v>22</v>
      </c>
      <c r="B389" s="28">
        <f>FLOW!D399</f>
        <v>37.6</v>
      </c>
      <c r="C389" s="27">
        <f>FLOW!E399</f>
        <v>510</v>
      </c>
      <c r="D389" s="28">
        <f>FLOW!G399</f>
        <v>20.8</v>
      </c>
      <c r="E389" s="27">
        <f>FLOW!H399</f>
        <v>253</v>
      </c>
      <c r="F389" s="27">
        <f>ORC!E389</f>
        <v>26</v>
      </c>
      <c r="G389" s="28">
        <f>ORC!I389</f>
        <v>12.599999999999998</v>
      </c>
      <c r="H389" s="27">
        <f t="shared" si="64"/>
        <v>227</v>
      </c>
      <c r="I389" s="28">
        <v>18.45</v>
      </c>
      <c r="J389" s="27">
        <f t="shared" si="65"/>
        <v>523</v>
      </c>
      <c r="K389" s="28">
        <v>38.200000000000003</v>
      </c>
      <c r="L389" s="405">
        <f t="shared" si="66"/>
        <v>15.55</v>
      </c>
    </row>
    <row r="390" spans="1:12" x14ac:dyDescent="0.25">
      <c r="A390" s="106">
        <f t="shared" si="63"/>
        <v>23</v>
      </c>
      <c r="B390" s="28">
        <f>FLOW!D400</f>
        <v>37.299999999999997</v>
      </c>
      <c r="C390" s="27">
        <f>FLOW!E400</f>
        <v>503</v>
      </c>
      <c r="D390" s="28">
        <f>FLOW!G400</f>
        <v>21.1</v>
      </c>
      <c r="E390" s="27">
        <f>FLOW!H400</f>
        <v>257</v>
      </c>
      <c r="F390" s="27">
        <f>ORC!E390</f>
        <v>92</v>
      </c>
      <c r="G390" s="28">
        <f>ORC!I390</f>
        <v>13.5</v>
      </c>
      <c r="H390" s="27">
        <f t="shared" si="64"/>
        <v>165</v>
      </c>
      <c r="I390" s="28">
        <v>13</v>
      </c>
      <c r="J390" s="27">
        <f t="shared" si="65"/>
        <v>549</v>
      </c>
      <c r="K390" s="28">
        <v>39.4</v>
      </c>
      <c r="L390" s="28">
        <f t="shared" si="66"/>
        <v>23.700000000000003</v>
      </c>
    </row>
    <row r="391" spans="1:12" x14ac:dyDescent="0.25">
      <c r="A391" s="106">
        <f t="shared" si="63"/>
        <v>24</v>
      </c>
      <c r="B391" s="28">
        <f>FLOW!D401</f>
        <v>37.299999999999997</v>
      </c>
      <c r="C391" s="27">
        <f>FLOW!E401</f>
        <v>503</v>
      </c>
      <c r="D391" s="28">
        <f>FLOW!G401</f>
        <v>21</v>
      </c>
      <c r="E391" s="27">
        <f>FLOW!H401</f>
        <v>256</v>
      </c>
      <c r="F391" s="27">
        <f>ORC!E391</f>
        <v>97</v>
      </c>
      <c r="G391" s="28">
        <f>ORC!I391</f>
        <v>14.3</v>
      </c>
      <c r="H391" s="27">
        <f t="shared" si="64"/>
        <v>159</v>
      </c>
      <c r="I391" s="28">
        <v>12.5</v>
      </c>
      <c r="J391" s="27">
        <f t="shared" si="65"/>
        <v>551.5</v>
      </c>
      <c r="K391" s="28">
        <v>39.5</v>
      </c>
      <c r="L391" s="28">
        <f t="shared" si="66"/>
        <v>25.000000000000004</v>
      </c>
    </row>
    <row r="392" spans="1:12" x14ac:dyDescent="0.25">
      <c r="A392" s="106">
        <f t="shared" si="63"/>
        <v>25</v>
      </c>
      <c r="B392" s="28">
        <f>FLOW!D402</f>
        <v>37.4</v>
      </c>
      <c r="C392" s="27">
        <f>FLOW!E402</f>
        <v>505</v>
      </c>
      <c r="D392" s="28">
        <f>FLOW!G402</f>
        <v>20.5</v>
      </c>
      <c r="E392" s="27">
        <f>FLOW!H402</f>
        <v>250</v>
      </c>
      <c r="F392" s="27">
        <f>ORC!E392</f>
        <v>111</v>
      </c>
      <c r="G392" s="28">
        <f>ORC!I392</f>
        <v>14.2</v>
      </c>
      <c r="H392" s="27">
        <f t="shared" si="64"/>
        <v>139</v>
      </c>
      <c r="I392" s="28">
        <v>10.7</v>
      </c>
      <c r="J392" s="27">
        <f t="shared" si="65"/>
        <v>560.5</v>
      </c>
      <c r="K392" s="28">
        <v>39.950000000000003</v>
      </c>
      <c r="L392" s="28">
        <f t="shared" si="66"/>
        <v>26.550000000000004</v>
      </c>
    </row>
    <row r="393" spans="1:12" x14ac:dyDescent="0.25">
      <c r="A393" s="106">
        <f t="shared" si="63"/>
        <v>26</v>
      </c>
      <c r="B393" s="28">
        <f>FLOW!D403</f>
        <v>37.700000000000003</v>
      </c>
      <c r="C393" s="27">
        <f>FLOW!E403</f>
        <v>512</v>
      </c>
      <c r="D393" s="28">
        <f>FLOW!G403</f>
        <v>20.3</v>
      </c>
      <c r="E393" s="27">
        <f>FLOW!H403</f>
        <v>248</v>
      </c>
      <c r="F393" s="27">
        <f>ORC!E393</f>
        <v>112</v>
      </c>
      <c r="G393" s="28">
        <f>ORC!I393</f>
        <v>14.799999999999997</v>
      </c>
      <c r="H393" s="27">
        <f t="shared" si="64"/>
        <v>136</v>
      </c>
      <c r="I393" s="28">
        <v>10.5</v>
      </c>
      <c r="J393" s="27">
        <f t="shared" si="65"/>
        <v>568</v>
      </c>
      <c r="K393" s="28">
        <v>40.299999999999997</v>
      </c>
      <c r="L393" s="28">
        <f t="shared" si="66"/>
        <v>27.199999999999992</v>
      </c>
    </row>
    <row r="394" spans="1:12" x14ac:dyDescent="0.25">
      <c r="A394" s="106">
        <f t="shared" si="63"/>
        <v>27</v>
      </c>
      <c r="B394" s="28">
        <f>FLOW!D404</f>
        <v>38</v>
      </c>
      <c r="C394" s="27">
        <f>FLOW!E404</f>
        <v>520</v>
      </c>
      <c r="D394" s="28">
        <f>FLOW!G404</f>
        <v>20.6</v>
      </c>
      <c r="E394" s="27">
        <f>FLOW!H404</f>
        <v>251</v>
      </c>
      <c r="F394" s="27">
        <f>ORC!E394</f>
        <v>112</v>
      </c>
      <c r="G394" s="28">
        <f>ORC!I394</f>
        <v>15.000000000000004</v>
      </c>
      <c r="H394" s="27">
        <f t="shared" si="64"/>
        <v>139</v>
      </c>
      <c r="I394" s="28">
        <v>10.7</v>
      </c>
      <c r="J394" s="27">
        <f t="shared" si="65"/>
        <v>576</v>
      </c>
      <c r="K394" s="28">
        <v>40.6</v>
      </c>
      <c r="L394" s="28">
        <f t="shared" si="66"/>
        <v>27.500000000000007</v>
      </c>
    </row>
    <row r="395" spans="1:12" x14ac:dyDescent="0.25">
      <c r="A395" s="106">
        <f t="shared" si="63"/>
        <v>28</v>
      </c>
      <c r="B395" s="28">
        <f>FLOW!D405</f>
        <v>38.299999999999997</v>
      </c>
      <c r="C395" s="27">
        <f>FLOW!E405</f>
        <v>527</v>
      </c>
      <c r="D395" s="28">
        <f>FLOW!G405</f>
        <v>20.9</v>
      </c>
      <c r="E395" s="27">
        <f>FLOW!H405</f>
        <v>255</v>
      </c>
      <c r="F395" s="27">
        <f>ORC!E395</f>
        <v>113</v>
      </c>
      <c r="G395" s="28">
        <f>ORC!I395</f>
        <v>15.7</v>
      </c>
      <c r="H395" s="27">
        <f t="shared" si="64"/>
        <v>142</v>
      </c>
      <c r="I395" s="28">
        <v>11</v>
      </c>
      <c r="J395" s="27">
        <f t="shared" si="65"/>
        <v>583.5</v>
      </c>
      <c r="K395" s="28">
        <v>41</v>
      </c>
      <c r="L395" s="28">
        <f t="shared" si="66"/>
        <v>28.3</v>
      </c>
    </row>
    <row r="396" spans="1:12" x14ac:dyDescent="0.25">
      <c r="A396" s="106">
        <f t="shared" si="63"/>
        <v>29</v>
      </c>
      <c r="B396" s="28">
        <f>FLOW!D406</f>
        <v>38.700000000000003</v>
      </c>
      <c r="C396" s="27">
        <f>FLOW!E406</f>
        <v>535</v>
      </c>
      <c r="D396" s="28">
        <f>FLOW!G406</f>
        <v>21.3</v>
      </c>
      <c r="E396" s="27">
        <f>FLOW!H406</f>
        <v>259</v>
      </c>
      <c r="F396" s="27">
        <f>ORC!E396</f>
        <v>118</v>
      </c>
      <c r="G396" s="28">
        <f>ORC!I396</f>
        <v>15.799999999999997</v>
      </c>
      <c r="H396" s="27">
        <f t="shared" si="64"/>
        <v>141</v>
      </c>
      <c r="I396" s="28">
        <v>10.9</v>
      </c>
      <c r="J396" s="27">
        <f t="shared" si="65"/>
        <v>594</v>
      </c>
      <c r="K396" s="28">
        <v>41.45</v>
      </c>
      <c r="L396" s="28">
        <f t="shared" si="66"/>
        <v>28.949999999999996</v>
      </c>
    </row>
    <row r="397" spans="1:12" x14ac:dyDescent="0.25">
      <c r="A397" s="106">
        <f t="shared" si="63"/>
        <v>30</v>
      </c>
      <c r="B397" s="28">
        <f>FLOW!D407</f>
        <v>39.5</v>
      </c>
      <c r="C397" s="27">
        <f>FLOW!E407</f>
        <v>552</v>
      </c>
      <c r="D397" s="28">
        <f>FLOW!G407</f>
        <v>21.8</v>
      </c>
      <c r="E397" s="27">
        <f>FLOW!H407</f>
        <v>265</v>
      </c>
      <c r="F397" s="27">
        <f>ORC!E397</f>
        <v>116</v>
      </c>
      <c r="G397" s="28">
        <f>ORC!I397</f>
        <v>16.200000000000003</v>
      </c>
      <c r="H397" s="27">
        <f t="shared" si="64"/>
        <v>149</v>
      </c>
      <c r="I397" s="28">
        <v>11.6</v>
      </c>
      <c r="J397" s="27">
        <f t="shared" si="65"/>
        <v>610</v>
      </c>
      <c r="K397" s="28">
        <v>42.2</v>
      </c>
      <c r="L397" s="28">
        <f t="shared" si="66"/>
        <v>29.100000000000009</v>
      </c>
    </row>
    <row r="398" spans="1:12" ht="18.75" thickBot="1" x14ac:dyDescent="0.3">
      <c r="A398" s="106">
        <f t="shared" si="63"/>
        <v>31</v>
      </c>
      <c r="B398" s="28">
        <f>FLOW!D408</f>
        <v>40.6</v>
      </c>
      <c r="C398" s="27">
        <f>FLOW!E408</f>
        <v>575</v>
      </c>
      <c r="D398" s="28">
        <f>FLOW!G408</f>
        <v>22.2</v>
      </c>
      <c r="E398" s="27">
        <f>FLOW!H408</f>
        <v>269</v>
      </c>
      <c r="F398" s="27">
        <f>ORC!E398</f>
        <v>118</v>
      </c>
      <c r="G398" s="28">
        <f>ORC!I398</f>
        <v>16.899999999999999</v>
      </c>
      <c r="H398" s="27">
        <f t="shared" si="64"/>
        <v>151</v>
      </c>
      <c r="I398" s="28">
        <v>11.8</v>
      </c>
      <c r="J398" s="27">
        <f t="shared" si="65"/>
        <v>634</v>
      </c>
      <c r="K398" s="28">
        <v>43.25</v>
      </c>
      <c r="L398" s="28">
        <f t="shared" si="66"/>
        <v>29.949999999999996</v>
      </c>
    </row>
    <row r="399" spans="1:12" ht="18.75" thickTop="1" x14ac:dyDescent="0.25">
      <c r="A399" s="109" t="s">
        <v>36</v>
      </c>
      <c r="B399" s="110">
        <f>MAX(B368:B398)</f>
        <v>40.6</v>
      </c>
      <c r="C399" s="111">
        <f>MAX(C368:C398)</f>
        <v>575</v>
      </c>
      <c r="D399" s="110">
        <f>MAX(D368:D398)</f>
        <v>22.2</v>
      </c>
      <c r="E399" s="111">
        <f>MAX(E368:E398)</f>
        <v>269</v>
      </c>
      <c r="F399" s="110">
        <f t="shared" ref="F399:L399" si="67">MAX(F368:F398)</f>
        <v>126</v>
      </c>
      <c r="G399" s="111">
        <f t="shared" si="67"/>
        <v>21.1</v>
      </c>
      <c r="H399" s="110">
        <f t="shared" si="67"/>
        <v>255</v>
      </c>
      <c r="I399" s="111">
        <f t="shared" si="67"/>
        <v>20.9</v>
      </c>
      <c r="J399" s="110">
        <f t="shared" si="67"/>
        <v>634</v>
      </c>
      <c r="K399" s="111">
        <f t="shared" si="67"/>
        <v>43.25</v>
      </c>
      <c r="L399" s="110">
        <f t="shared" si="67"/>
        <v>33.799999999999997</v>
      </c>
    </row>
    <row r="400" spans="1:12" x14ac:dyDescent="0.25">
      <c r="A400" s="106" t="s">
        <v>37</v>
      </c>
      <c r="B400" s="28">
        <f>MIN(B368:B398)</f>
        <v>31.9</v>
      </c>
      <c r="C400" s="27">
        <f>MIN(C368:C398)</f>
        <v>390</v>
      </c>
      <c r="D400" s="28">
        <f>MIN(D368:D398)</f>
        <v>10.9</v>
      </c>
      <c r="E400" s="27">
        <f>MIN(E368:E398)</f>
        <v>141</v>
      </c>
      <c r="F400" s="28">
        <f t="shared" ref="F400:L400" si="68">MIN(F368:F398)</f>
        <v>0</v>
      </c>
      <c r="G400" s="27">
        <f t="shared" si="68"/>
        <v>12.3</v>
      </c>
      <c r="H400" s="28">
        <f t="shared" si="68"/>
        <v>52</v>
      </c>
      <c r="I400" s="27">
        <f t="shared" si="68"/>
        <v>3.6</v>
      </c>
      <c r="J400" s="28">
        <f t="shared" si="68"/>
        <v>432.5</v>
      </c>
      <c r="K400" s="27">
        <f t="shared" si="68"/>
        <v>34</v>
      </c>
      <c r="L400" s="28">
        <f t="shared" si="68"/>
        <v>12.3</v>
      </c>
    </row>
    <row r="401" spans="1:12" x14ac:dyDescent="0.25">
      <c r="A401" s="106" t="s">
        <v>35</v>
      </c>
      <c r="B401" s="28">
        <f>AVERAGE(B368:B398)</f>
        <v>36.196774193548386</v>
      </c>
      <c r="C401" s="27">
        <f>AVERAGE(C368:C398)</f>
        <v>480.35483870967744</v>
      </c>
      <c r="D401" s="28">
        <f>AVERAGE(D368:D398)</f>
        <v>17.0741935483871</v>
      </c>
      <c r="E401" s="27">
        <f>AVERAGE(E368:E398)</f>
        <v>211.41935483870967</v>
      </c>
      <c r="F401" s="28">
        <f t="shared" ref="F401:L401" si="69">AVERAGE(F368:F398)</f>
        <v>71.677419354838705</v>
      </c>
      <c r="G401" s="27">
        <f t="shared" si="69"/>
        <v>16.319354838709678</v>
      </c>
      <c r="H401" s="28">
        <f t="shared" si="69"/>
        <v>139.74193548387098</v>
      </c>
      <c r="I401" s="27">
        <f t="shared" si="69"/>
        <v>10.92741935483871</v>
      </c>
      <c r="J401" s="28">
        <f t="shared" si="69"/>
        <v>516.19354838709683</v>
      </c>
      <c r="K401" s="27">
        <f t="shared" si="69"/>
        <v>37.859677419354838</v>
      </c>
      <c r="L401" s="28">
        <f t="shared" si="69"/>
        <v>24.12903225806452</v>
      </c>
    </row>
    <row r="402" spans="1:12" x14ac:dyDescent="0.25">
      <c r="A402" s="112" t="s">
        <v>38</v>
      </c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</row>
    <row r="403" spans="1:12" x14ac:dyDescent="0.25">
      <c r="A403" s="113" t="s">
        <v>39</v>
      </c>
    </row>
    <row r="405" spans="1:12" x14ac:dyDescent="0.25">
      <c r="A405" s="101" t="s">
        <v>0</v>
      </c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</row>
    <row r="406" spans="1:12" x14ac:dyDescent="0.25">
      <c r="A406" s="102"/>
    </row>
    <row r="407" spans="1:12" x14ac:dyDescent="0.25">
      <c r="A407" s="103" t="s">
        <v>32</v>
      </c>
      <c r="B407" s="104" t="s">
        <v>4</v>
      </c>
      <c r="C407" s="105"/>
      <c r="D407" s="437" t="s">
        <v>5</v>
      </c>
      <c r="E407" s="439"/>
      <c r="F407" s="106" t="s">
        <v>72</v>
      </c>
      <c r="G407" s="106" t="s">
        <v>73</v>
      </c>
      <c r="H407" s="437" t="s">
        <v>74</v>
      </c>
      <c r="I407" s="439"/>
      <c r="J407" s="437" t="s">
        <v>75</v>
      </c>
      <c r="K407" s="439"/>
      <c r="L407" s="364" t="s">
        <v>73</v>
      </c>
    </row>
    <row r="408" spans="1:12" x14ac:dyDescent="0.25">
      <c r="A408" s="107">
        <f>A4</f>
        <v>2019</v>
      </c>
      <c r="B408" s="106" t="s">
        <v>14</v>
      </c>
      <c r="C408" s="106" t="s">
        <v>13</v>
      </c>
      <c r="D408" s="106" t="s">
        <v>14</v>
      </c>
      <c r="E408" s="106" t="s">
        <v>13</v>
      </c>
      <c r="F408" s="106" t="s">
        <v>13</v>
      </c>
      <c r="G408" s="106" t="s">
        <v>50</v>
      </c>
      <c r="H408" s="106" t="s">
        <v>13</v>
      </c>
      <c r="I408" s="106" t="s">
        <v>14</v>
      </c>
      <c r="J408" s="106" t="s">
        <v>13</v>
      </c>
      <c r="K408" s="106" t="s">
        <v>14</v>
      </c>
      <c r="L408" s="106" t="s">
        <v>76</v>
      </c>
    </row>
    <row r="409" spans="1:12" x14ac:dyDescent="0.25">
      <c r="A409" s="106">
        <v>1</v>
      </c>
      <c r="B409" s="28">
        <f>FLOW!D420</f>
        <v>41.5</v>
      </c>
      <c r="C409" s="27">
        <f>FLOW!E420</f>
        <v>594</v>
      </c>
      <c r="D409" s="28">
        <f>FLOW!G420</f>
        <v>23.9</v>
      </c>
      <c r="E409" s="27">
        <f>FLOW!H420</f>
        <v>290</v>
      </c>
      <c r="F409" s="27">
        <f>ORC!E409</f>
        <v>129</v>
      </c>
      <c r="G409" s="28">
        <f>ORC!I409</f>
        <v>16.299999999999997</v>
      </c>
      <c r="H409" s="27">
        <f>E409-F409</f>
        <v>161</v>
      </c>
      <c r="I409" s="28"/>
      <c r="J409" s="27">
        <f>C409+0.5*F409</f>
        <v>658.5</v>
      </c>
      <c r="K409" s="28"/>
      <c r="L409" s="164">
        <f>G409+(K409-B409)+(D409-I409)</f>
        <v>-1.3000000000000043</v>
      </c>
    </row>
    <row r="410" spans="1:12" x14ac:dyDescent="0.25">
      <c r="A410" s="106">
        <f t="shared" ref="A410:A438" si="70">SUM(A409+1)</f>
        <v>2</v>
      </c>
      <c r="B410" s="28">
        <f>FLOW!D421</f>
        <v>0</v>
      </c>
      <c r="C410" s="27">
        <f>FLOW!E421</f>
        <v>0</v>
      </c>
      <c r="D410" s="28">
        <f>FLOW!G421</f>
        <v>0</v>
      </c>
      <c r="E410" s="27">
        <f>FLOW!H421</f>
        <v>0</v>
      </c>
      <c r="F410" s="27">
        <f>ORC!E410</f>
        <v>0</v>
      </c>
      <c r="G410" s="28">
        <f>ORC!I410</f>
        <v>0</v>
      </c>
      <c r="H410" s="27">
        <f t="shared" ref="H410:H438" si="71">E410-F410</f>
        <v>0</v>
      </c>
      <c r="I410" s="28"/>
      <c r="J410" s="27">
        <f t="shared" ref="J410:J438" si="72">C410+0.5*F410</f>
        <v>0</v>
      </c>
      <c r="K410" s="28"/>
      <c r="L410" s="164">
        <f t="shared" ref="L410:L438" si="73">G410+(K410-B410)+(D410-I410)</f>
        <v>0</v>
      </c>
    </row>
    <row r="411" spans="1:12" x14ac:dyDescent="0.25">
      <c r="A411" s="106">
        <f t="shared" si="70"/>
        <v>3</v>
      </c>
      <c r="B411" s="28">
        <f>FLOW!D422</f>
        <v>0</v>
      </c>
      <c r="C411" s="27">
        <f>FLOW!E422</f>
        <v>0</v>
      </c>
      <c r="D411" s="28">
        <f>FLOW!G422</f>
        <v>0</v>
      </c>
      <c r="E411" s="27">
        <f>FLOW!H422</f>
        <v>0</v>
      </c>
      <c r="F411" s="27">
        <f>ORC!E411</f>
        <v>0</v>
      </c>
      <c r="G411" s="28">
        <f>ORC!I411</f>
        <v>0</v>
      </c>
      <c r="H411" s="27">
        <f t="shared" si="71"/>
        <v>0</v>
      </c>
      <c r="I411" s="28"/>
      <c r="J411" s="27">
        <f t="shared" si="72"/>
        <v>0</v>
      </c>
      <c r="K411" s="28"/>
      <c r="L411" s="164">
        <f t="shared" si="73"/>
        <v>0</v>
      </c>
    </row>
    <row r="412" spans="1:12" x14ac:dyDescent="0.25">
      <c r="A412" s="106">
        <f t="shared" si="70"/>
        <v>4</v>
      </c>
      <c r="B412" s="28">
        <f>FLOW!D423</f>
        <v>0</v>
      </c>
      <c r="C412" s="27">
        <f>FLOW!E423</f>
        <v>0</v>
      </c>
      <c r="D412" s="28">
        <f>FLOW!G423</f>
        <v>0</v>
      </c>
      <c r="E412" s="27">
        <f>FLOW!H423</f>
        <v>0</v>
      </c>
      <c r="F412" s="27">
        <f>ORC!E412</f>
        <v>0</v>
      </c>
      <c r="G412" s="28">
        <f>ORC!I412</f>
        <v>0</v>
      </c>
      <c r="H412" s="27">
        <f t="shared" si="71"/>
        <v>0</v>
      </c>
      <c r="I412" s="28"/>
      <c r="J412" s="27">
        <f t="shared" si="72"/>
        <v>0</v>
      </c>
      <c r="K412" s="28"/>
      <c r="L412" s="164">
        <f t="shared" si="73"/>
        <v>0</v>
      </c>
    </row>
    <row r="413" spans="1:12" x14ac:dyDescent="0.25">
      <c r="A413" s="106">
        <f t="shared" si="70"/>
        <v>5</v>
      </c>
      <c r="B413" s="28">
        <f>FLOW!D424</f>
        <v>0</v>
      </c>
      <c r="C413" s="27">
        <f>FLOW!E424</f>
        <v>0</v>
      </c>
      <c r="D413" s="28">
        <f>FLOW!G424</f>
        <v>0</v>
      </c>
      <c r="E413" s="27">
        <f>FLOW!H424</f>
        <v>0</v>
      </c>
      <c r="F413" s="27">
        <f>ORC!E413</f>
        <v>0</v>
      </c>
      <c r="G413" s="28">
        <f>ORC!I413</f>
        <v>0</v>
      </c>
      <c r="H413" s="27">
        <f t="shared" si="71"/>
        <v>0</v>
      </c>
      <c r="I413" s="28"/>
      <c r="J413" s="27">
        <f t="shared" si="72"/>
        <v>0</v>
      </c>
      <c r="K413" s="28"/>
      <c r="L413" s="164">
        <f t="shared" si="73"/>
        <v>0</v>
      </c>
    </row>
    <row r="414" spans="1:12" x14ac:dyDescent="0.25">
      <c r="A414" s="106">
        <f t="shared" si="70"/>
        <v>6</v>
      </c>
      <c r="B414" s="28">
        <f>FLOW!D425</f>
        <v>0</v>
      </c>
      <c r="C414" s="27">
        <f>FLOW!E425</f>
        <v>0</v>
      </c>
      <c r="D414" s="28">
        <f>FLOW!G425</f>
        <v>0</v>
      </c>
      <c r="E414" s="27">
        <f>FLOW!H425</f>
        <v>0</v>
      </c>
      <c r="F414" s="27">
        <f>ORC!E414</f>
        <v>0</v>
      </c>
      <c r="G414" s="28">
        <f>ORC!I414</f>
        <v>0</v>
      </c>
      <c r="H414" s="27">
        <f t="shared" si="71"/>
        <v>0</v>
      </c>
      <c r="I414" s="28"/>
      <c r="J414" s="27">
        <f t="shared" si="72"/>
        <v>0</v>
      </c>
      <c r="K414" s="28"/>
      <c r="L414" s="28">
        <f t="shared" si="73"/>
        <v>0</v>
      </c>
    </row>
    <row r="415" spans="1:12" x14ac:dyDescent="0.25">
      <c r="A415" s="106">
        <f t="shared" si="70"/>
        <v>7</v>
      </c>
      <c r="B415" s="28">
        <f>FLOW!D426</f>
        <v>0</v>
      </c>
      <c r="C415" s="27">
        <f>FLOW!E426</f>
        <v>0</v>
      </c>
      <c r="D415" s="28">
        <f>FLOW!G426</f>
        <v>0</v>
      </c>
      <c r="E415" s="27">
        <f>FLOW!H426</f>
        <v>0</v>
      </c>
      <c r="F415" s="27">
        <f>ORC!E415</f>
        <v>0</v>
      </c>
      <c r="G415" s="28">
        <f>ORC!I415</f>
        <v>0</v>
      </c>
      <c r="H415" s="27">
        <f t="shared" si="71"/>
        <v>0</v>
      </c>
      <c r="I415" s="28"/>
      <c r="J415" s="27">
        <f t="shared" si="72"/>
        <v>0</v>
      </c>
      <c r="K415" s="28"/>
      <c r="L415" s="28">
        <f t="shared" si="73"/>
        <v>0</v>
      </c>
    </row>
    <row r="416" spans="1:12" x14ac:dyDescent="0.25">
      <c r="A416" s="106">
        <f t="shared" si="70"/>
        <v>8</v>
      </c>
      <c r="B416" s="28">
        <f>FLOW!D427</f>
        <v>0</v>
      </c>
      <c r="C416" s="27">
        <f>FLOW!E427</f>
        <v>0</v>
      </c>
      <c r="D416" s="28">
        <f>FLOW!G427</f>
        <v>0</v>
      </c>
      <c r="E416" s="27">
        <f>FLOW!H427</f>
        <v>0</v>
      </c>
      <c r="F416" s="27">
        <f>ORC!E416</f>
        <v>0</v>
      </c>
      <c r="G416" s="28">
        <f>ORC!I416</f>
        <v>0</v>
      </c>
      <c r="H416" s="27">
        <f t="shared" si="71"/>
        <v>0</v>
      </c>
      <c r="I416" s="28"/>
      <c r="J416" s="27">
        <f t="shared" si="72"/>
        <v>0</v>
      </c>
      <c r="K416" s="28"/>
      <c r="L416" s="28">
        <f t="shared" si="73"/>
        <v>0</v>
      </c>
    </row>
    <row r="417" spans="1:12" x14ac:dyDescent="0.25">
      <c r="A417" s="106">
        <f t="shared" si="70"/>
        <v>9</v>
      </c>
      <c r="B417" s="28">
        <f>FLOW!D428</f>
        <v>0</v>
      </c>
      <c r="C417" s="27">
        <f>FLOW!E428</f>
        <v>0</v>
      </c>
      <c r="D417" s="28">
        <f>FLOW!G428</f>
        <v>0</v>
      </c>
      <c r="E417" s="27">
        <f>FLOW!H428</f>
        <v>0</v>
      </c>
      <c r="F417" s="27">
        <f>ORC!E417</f>
        <v>0</v>
      </c>
      <c r="G417" s="28">
        <f>ORC!I417</f>
        <v>0</v>
      </c>
      <c r="H417" s="27">
        <f t="shared" si="71"/>
        <v>0</v>
      </c>
      <c r="I417" s="28"/>
      <c r="J417" s="27">
        <f t="shared" si="72"/>
        <v>0</v>
      </c>
      <c r="K417" s="28"/>
      <c r="L417" s="28">
        <f t="shared" si="73"/>
        <v>0</v>
      </c>
    </row>
    <row r="418" spans="1:12" x14ac:dyDescent="0.25">
      <c r="A418" s="106">
        <f t="shared" si="70"/>
        <v>10</v>
      </c>
      <c r="B418" s="28">
        <f>FLOW!D429</f>
        <v>0</v>
      </c>
      <c r="C418" s="27">
        <f>FLOW!E429</f>
        <v>0</v>
      </c>
      <c r="D418" s="28">
        <f>FLOW!G429</f>
        <v>0</v>
      </c>
      <c r="E418" s="27">
        <f>FLOW!H429</f>
        <v>0</v>
      </c>
      <c r="F418" s="27">
        <f>ORC!E418</f>
        <v>0</v>
      </c>
      <c r="G418" s="28">
        <f>ORC!I418</f>
        <v>0</v>
      </c>
      <c r="H418" s="27">
        <f t="shared" si="71"/>
        <v>0</v>
      </c>
      <c r="I418" s="28"/>
      <c r="J418" s="27">
        <f t="shared" si="72"/>
        <v>0</v>
      </c>
      <c r="K418" s="28"/>
      <c r="L418" s="28">
        <f t="shared" si="73"/>
        <v>0</v>
      </c>
    </row>
    <row r="419" spans="1:12" x14ac:dyDescent="0.25">
      <c r="A419" s="106">
        <f t="shared" si="70"/>
        <v>11</v>
      </c>
      <c r="B419" s="28">
        <f>FLOW!D430</f>
        <v>0</v>
      </c>
      <c r="C419" s="27">
        <f>FLOW!E430</f>
        <v>0</v>
      </c>
      <c r="D419" s="28">
        <f>FLOW!G430</f>
        <v>0</v>
      </c>
      <c r="E419" s="27">
        <f>FLOW!H430</f>
        <v>0</v>
      </c>
      <c r="F419" s="27">
        <f>ORC!E419</f>
        <v>0</v>
      </c>
      <c r="G419" s="28">
        <f>ORC!I419</f>
        <v>0</v>
      </c>
      <c r="H419" s="27">
        <f t="shared" si="71"/>
        <v>0</v>
      </c>
      <c r="I419" s="28"/>
      <c r="J419" s="27">
        <f t="shared" si="72"/>
        <v>0</v>
      </c>
      <c r="K419" s="28"/>
      <c r="L419" s="28">
        <f t="shared" si="73"/>
        <v>0</v>
      </c>
    </row>
    <row r="420" spans="1:12" x14ac:dyDescent="0.25">
      <c r="A420" s="106">
        <f t="shared" si="70"/>
        <v>12</v>
      </c>
      <c r="B420" s="28">
        <f>FLOW!D431</f>
        <v>0</v>
      </c>
      <c r="C420" s="27">
        <f>FLOW!E431</f>
        <v>0</v>
      </c>
      <c r="D420" s="28">
        <f>FLOW!G431</f>
        <v>0</v>
      </c>
      <c r="E420" s="27">
        <f>FLOW!H431</f>
        <v>0</v>
      </c>
      <c r="F420" s="27">
        <f>ORC!E420</f>
        <v>0</v>
      </c>
      <c r="G420" s="28">
        <f>ORC!I420</f>
        <v>0</v>
      </c>
      <c r="H420" s="27">
        <f t="shared" si="71"/>
        <v>0</v>
      </c>
      <c r="I420" s="28"/>
      <c r="J420" s="27">
        <f t="shared" si="72"/>
        <v>0</v>
      </c>
      <c r="K420" s="28"/>
      <c r="L420" s="28">
        <f t="shared" si="73"/>
        <v>0</v>
      </c>
    </row>
    <row r="421" spans="1:12" x14ac:dyDescent="0.25">
      <c r="A421" s="106">
        <f t="shared" si="70"/>
        <v>13</v>
      </c>
      <c r="B421" s="28">
        <f>FLOW!D432</f>
        <v>0</v>
      </c>
      <c r="C421" s="27">
        <f>FLOW!E432</f>
        <v>0</v>
      </c>
      <c r="D421" s="28">
        <f>FLOW!G432</f>
        <v>0</v>
      </c>
      <c r="E421" s="27">
        <f>FLOW!H432</f>
        <v>0</v>
      </c>
      <c r="F421" s="27">
        <f>ORC!E421</f>
        <v>0</v>
      </c>
      <c r="G421" s="28">
        <f>ORC!I421</f>
        <v>0</v>
      </c>
      <c r="H421" s="27">
        <f t="shared" si="71"/>
        <v>0</v>
      </c>
      <c r="I421" s="28"/>
      <c r="J421" s="27">
        <f t="shared" si="72"/>
        <v>0</v>
      </c>
      <c r="K421" s="28"/>
      <c r="L421" s="28">
        <f t="shared" si="73"/>
        <v>0</v>
      </c>
    </row>
    <row r="422" spans="1:12" x14ac:dyDescent="0.25">
      <c r="A422" s="106">
        <f t="shared" si="70"/>
        <v>14</v>
      </c>
      <c r="B422" s="28">
        <f>FLOW!D433</f>
        <v>0</v>
      </c>
      <c r="C422" s="27">
        <f>FLOW!E433</f>
        <v>0</v>
      </c>
      <c r="D422" s="28">
        <f>FLOW!G433</f>
        <v>0</v>
      </c>
      <c r="E422" s="27">
        <f>FLOW!H433</f>
        <v>0</v>
      </c>
      <c r="F422" s="27">
        <f>ORC!E422</f>
        <v>0</v>
      </c>
      <c r="G422" s="28">
        <f>ORC!I422</f>
        <v>0</v>
      </c>
      <c r="H422" s="27">
        <f t="shared" si="71"/>
        <v>0</v>
      </c>
      <c r="I422" s="28"/>
      <c r="J422" s="27">
        <f t="shared" si="72"/>
        <v>0</v>
      </c>
      <c r="K422" s="28"/>
      <c r="L422" s="28">
        <f t="shared" si="73"/>
        <v>0</v>
      </c>
    </row>
    <row r="423" spans="1:12" x14ac:dyDescent="0.25">
      <c r="A423" s="106">
        <f t="shared" si="70"/>
        <v>15</v>
      </c>
      <c r="B423" s="28">
        <f>FLOW!D434</f>
        <v>0</v>
      </c>
      <c r="C423" s="27">
        <f>FLOW!E434</f>
        <v>0</v>
      </c>
      <c r="D423" s="28">
        <f>FLOW!G434</f>
        <v>0</v>
      </c>
      <c r="E423" s="27">
        <f>FLOW!H434</f>
        <v>0</v>
      </c>
      <c r="F423" s="27">
        <f>ORC!E423</f>
        <v>0</v>
      </c>
      <c r="G423" s="28">
        <f>ORC!I423</f>
        <v>0</v>
      </c>
      <c r="H423" s="27">
        <f t="shared" si="71"/>
        <v>0</v>
      </c>
      <c r="I423" s="28"/>
      <c r="J423" s="27">
        <f t="shared" si="72"/>
        <v>0</v>
      </c>
      <c r="K423" s="28"/>
      <c r="L423" s="28">
        <f t="shared" si="73"/>
        <v>0</v>
      </c>
    </row>
    <row r="424" spans="1:12" x14ac:dyDescent="0.25">
      <c r="A424" s="106">
        <f t="shared" si="70"/>
        <v>16</v>
      </c>
      <c r="B424" s="28">
        <f>FLOW!D435</f>
        <v>0</v>
      </c>
      <c r="C424" s="27">
        <f>FLOW!E435</f>
        <v>0</v>
      </c>
      <c r="D424" s="28">
        <f>FLOW!G435</f>
        <v>0</v>
      </c>
      <c r="E424" s="27">
        <f>FLOW!H435</f>
        <v>0</v>
      </c>
      <c r="F424" s="27">
        <f>ORC!E424</f>
        <v>0</v>
      </c>
      <c r="G424" s="28">
        <f>ORC!I424</f>
        <v>0</v>
      </c>
      <c r="H424" s="27">
        <f t="shared" si="71"/>
        <v>0</v>
      </c>
      <c r="I424" s="28"/>
      <c r="J424" s="27">
        <f t="shared" si="72"/>
        <v>0</v>
      </c>
      <c r="K424" s="28"/>
      <c r="L424" s="28">
        <f t="shared" si="73"/>
        <v>0</v>
      </c>
    </row>
    <row r="425" spans="1:12" x14ac:dyDescent="0.25">
      <c r="A425" s="106">
        <f t="shared" si="70"/>
        <v>17</v>
      </c>
      <c r="B425" s="28">
        <f>FLOW!D436</f>
        <v>0</v>
      </c>
      <c r="C425" s="27">
        <f>FLOW!E436</f>
        <v>0</v>
      </c>
      <c r="D425" s="28">
        <f>FLOW!G436</f>
        <v>0</v>
      </c>
      <c r="E425" s="27">
        <f>FLOW!H436</f>
        <v>0</v>
      </c>
      <c r="F425" s="27">
        <f>ORC!E425</f>
        <v>0</v>
      </c>
      <c r="G425" s="28">
        <f>ORC!I425</f>
        <v>0</v>
      </c>
      <c r="H425" s="27">
        <f t="shared" si="71"/>
        <v>0</v>
      </c>
      <c r="I425" s="28"/>
      <c r="J425" s="27">
        <f t="shared" si="72"/>
        <v>0</v>
      </c>
      <c r="K425" s="28"/>
      <c r="L425" s="28">
        <f t="shared" si="73"/>
        <v>0</v>
      </c>
    </row>
    <row r="426" spans="1:12" x14ac:dyDescent="0.25">
      <c r="A426" s="106">
        <f t="shared" si="70"/>
        <v>18</v>
      </c>
      <c r="B426" s="28">
        <f>FLOW!D437</f>
        <v>0</v>
      </c>
      <c r="C426" s="27">
        <f>FLOW!E437</f>
        <v>0</v>
      </c>
      <c r="D426" s="28">
        <f>FLOW!G437</f>
        <v>0</v>
      </c>
      <c r="E426" s="27">
        <f>FLOW!H437</f>
        <v>0</v>
      </c>
      <c r="F426" s="27">
        <f>ORC!E426</f>
        <v>0</v>
      </c>
      <c r="G426" s="28">
        <f>ORC!I426</f>
        <v>0</v>
      </c>
      <c r="H426" s="27">
        <f t="shared" si="71"/>
        <v>0</v>
      </c>
      <c r="I426" s="28"/>
      <c r="J426" s="27">
        <f t="shared" si="72"/>
        <v>0</v>
      </c>
      <c r="K426" s="28"/>
      <c r="L426" s="28">
        <f t="shared" si="73"/>
        <v>0</v>
      </c>
    </row>
    <row r="427" spans="1:12" x14ac:dyDescent="0.25">
      <c r="A427" s="106">
        <f t="shared" si="70"/>
        <v>19</v>
      </c>
      <c r="B427" s="28">
        <f>FLOW!D438</f>
        <v>0</v>
      </c>
      <c r="C427" s="27">
        <f>FLOW!E438</f>
        <v>0</v>
      </c>
      <c r="D427" s="28">
        <f>FLOW!G438</f>
        <v>0</v>
      </c>
      <c r="E427" s="27">
        <f>FLOW!H438</f>
        <v>0</v>
      </c>
      <c r="F427" s="27">
        <f>ORC!E427</f>
        <v>0</v>
      </c>
      <c r="G427" s="28">
        <f>ORC!I427</f>
        <v>0</v>
      </c>
      <c r="H427" s="27">
        <f t="shared" si="71"/>
        <v>0</v>
      </c>
      <c r="I427" s="28"/>
      <c r="J427" s="27">
        <f t="shared" si="72"/>
        <v>0</v>
      </c>
      <c r="K427" s="28"/>
      <c r="L427" s="28">
        <f t="shared" si="73"/>
        <v>0</v>
      </c>
    </row>
    <row r="428" spans="1:12" x14ac:dyDescent="0.25">
      <c r="A428" s="106">
        <f t="shared" si="70"/>
        <v>20</v>
      </c>
      <c r="B428" s="28">
        <f>FLOW!D439</f>
        <v>0</v>
      </c>
      <c r="C428" s="27">
        <f>FLOW!E439</f>
        <v>0</v>
      </c>
      <c r="D428" s="28">
        <f>FLOW!G439</f>
        <v>0</v>
      </c>
      <c r="E428" s="27">
        <f>FLOW!H439</f>
        <v>0</v>
      </c>
      <c r="F428" s="27">
        <f>ORC!E428</f>
        <v>0</v>
      </c>
      <c r="G428" s="28">
        <f>ORC!I428</f>
        <v>0</v>
      </c>
      <c r="H428" s="27">
        <f t="shared" si="71"/>
        <v>0</v>
      </c>
      <c r="I428" s="28"/>
      <c r="J428" s="27">
        <f t="shared" si="72"/>
        <v>0</v>
      </c>
      <c r="K428" s="28"/>
      <c r="L428" s="28">
        <f t="shared" si="73"/>
        <v>0</v>
      </c>
    </row>
    <row r="429" spans="1:12" x14ac:dyDescent="0.25">
      <c r="A429" s="106">
        <f t="shared" si="70"/>
        <v>21</v>
      </c>
      <c r="B429" s="28">
        <f>FLOW!D440</f>
        <v>0</v>
      </c>
      <c r="C429" s="27">
        <f>FLOW!E440</f>
        <v>0</v>
      </c>
      <c r="D429" s="28">
        <f>FLOW!G440</f>
        <v>0</v>
      </c>
      <c r="E429" s="27">
        <f>FLOW!H440</f>
        <v>0</v>
      </c>
      <c r="F429" s="27">
        <f>ORC!E429</f>
        <v>0</v>
      </c>
      <c r="G429" s="28">
        <f>ORC!I429</f>
        <v>0</v>
      </c>
      <c r="H429" s="27">
        <f t="shared" si="71"/>
        <v>0</v>
      </c>
      <c r="I429" s="28"/>
      <c r="J429" s="27">
        <f t="shared" si="72"/>
        <v>0</v>
      </c>
      <c r="K429" s="28"/>
      <c r="L429" s="28">
        <f t="shared" si="73"/>
        <v>0</v>
      </c>
    </row>
    <row r="430" spans="1:12" x14ac:dyDescent="0.25">
      <c r="A430" s="106">
        <f t="shared" si="70"/>
        <v>22</v>
      </c>
      <c r="B430" s="28">
        <f>FLOW!D441</f>
        <v>0</v>
      </c>
      <c r="C430" s="27">
        <f>FLOW!E441</f>
        <v>0</v>
      </c>
      <c r="D430" s="28">
        <f>FLOW!G441</f>
        <v>0</v>
      </c>
      <c r="E430" s="27">
        <f>FLOW!H441</f>
        <v>0</v>
      </c>
      <c r="F430" s="27">
        <f>ORC!E430</f>
        <v>0</v>
      </c>
      <c r="G430" s="28">
        <f>ORC!I430</f>
        <v>0</v>
      </c>
      <c r="H430" s="27">
        <f t="shared" si="71"/>
        <v>0</v>
      </c>
      <c r="I430" s="28"/>
      <c r="J430" s="27">
        <f t="shared" si="72"/>
        <v>0</v>
      </c>
      <c r="K430" s="28"/>
      <c r="L430" s="28">
        <f t="shared" si="73"/>
        <v>0</v>
      </c>
    </row>
    <row r="431" spans="1:12" x14ac:dyDescent="0.25">
      <c r="A431" s="106">
        <f t="shared" si="70"/>
        <v>23</v>
      </c>
      <c r="B431" s="28">
        <f>FLOW!D442</f>
        <v>0</v>
      </c>
      <c r="C431" s="27">
        <f>FLOW!E442</f>
        <v>0</v>
      </c>
      <c r="D431" s="28">
        <f>FLOW!G442</f>
        <v>0</v>
      </c>
      <c r="E431" s="27">
        <f>FLOW!H442</f>
        <v>0</v>
      </c>
      <c r="F431" s="27">
        <f>ORC!E431</f>
        <v>0</v>
      </c>
      <c r="G431" s="28">
        <f>ORC!I431</f>
        <v>0</v>
      </c>
      <c r="H431" s="27">
        <f t="shared" si="71"/>
        <v>0</v>
      </c>
      <c r="I431" s="28"/>
      <c r="J431" s="27">
        <f t="shared" si="72"/>
        <v>0</v>
      </c>
      <c r="K431" s="28"/>
      <c r="L431" s="28">
        <f t="shared" si="73"/>
        <v>0</v>
      </c>
    </row>
    <row r="432" spans="1:12" x14ac:dyDescent="0.25">
      <c r="A432" s="106">
        <f t="shared" si="70"/>
        <v>24</v>
      </c>
      <c r="B432" s="28">
        <f>FLOW!D443</f>
        <v>0</v>
      </c>
      <c r="C432" s="27">
        <f>FLOW!E443</f>
        <v>0</v>
      </c>
      <c r="D432" s="28">
        <f>FLOW!G443</f>
        <v>0</v>
      </c>
      <c r="E432" s="27">
        <f>FLOW!H443</f>
        <v>0</v>
      </c>
      <c r="F432" s="27">
        <f>ORC!E432</f>
        <v>0</v>
      </c>
      <c r="G432" s="28">
        <f>ORC!I432</f>
        <v>0</v>
      </c>
      <c r="H432" s="27">
        <f t="shared" si="71"/>
        <v>0</v>
      </c>
      <c r="I432" s="28"/>
      <c r="J432" s="27">
        <f t="shared" si="72"/>
        <v>0</v>
      </c>
      <c r="K432" s="28"/>
      <c r="L432" s="28">
        <f t="shared" si="73"/>
        <v>0</v>
      </c>
    </row>
    <row r="433" spans="1:12" x14ac:dyDescent="0.25">
      <c r="A433" s="106">
        <f t="shared" si="70"/>
        <v>25</v>
      </c>
      <c r="B433" s="28">
        <f>FLOW!D444</f>
        <v>0</v>
      </c>
      <c r="C433" s="27">
        <f>FLOW!E444</f>
        <v>0</v>
      </c>
      <c r="D433" s="28">
        <f>FLOW!G444</f>
        <v>0</v>
      </c>
      <c r="E433" s="27">
        <f>FLOW!H444</f>
        <v>0</v>
      </c>
      <c r="F433" s="27">
        <f>ORC!E433</f>
        <v>0</v>
      </c>
      <c r="G433" s="28">
        <f>ORC!I433</f>
        <v>0</v>
      </c>
      <c r="H433" s="27">
        <f t="shared" si="71"/>
        <v>0</v>
      </c>
      <c r="I433" s="28"/>
      <c r="J433" s="27">
        <f t="shared" si="72"/>
        <v>0</v>
      </c>
      <c r="K433" s="28"/>
      <c r="L433" s="28">
        <f t="shared" si="73"/>
        <v>0</v>
      </c>
    </row>
    <row r="434" spans="1:12" x14ac:dyDescent="0.25">
      <c r="A434" s="106">
        <f t="shared" si="70"/>
        <v>26</v>
      </c>
      <c r="B434" s="28">
        <f>FLOW!D445</f>
        <v>0</v>
      </c>
      <c r="C434" s="27">
        <f>FLOW!E445</f>
        <v>0</v>
      </c>
      <c r="D434" s="28">
        <f>FLOW!G445</f>
        <v>0</v>
      </c>
      <c r="E434" s="27">
        <f>FLOW!H445</f>
        <v>0</v>
      </c>
      <c r="F434" s="27">
        <f>ORC!E434</f>
        <v>0</v>
      </c>
      <c r="G434" s="28">
        <f>ORC!I434</f>
        <v>0</v>
      </c>
      <c r="H434" s="27">
        <f t="shared" si="71"/>
        <v>0</v>
      </c>
      <c r="I434" s="28"/>
      <c r="J434" s="27">
        <f t="shared" si="72"/>
        <v>0</v>
      </c>
      <c r="K434" s="28"/>
      <c r="L434" s="28">
        <f t="shared" si="73"/>
        <v>0</v>
      </c>
    </row>
    <row r="435" spans="1:12" x14ac:dyDescent="0.25">
      <c r="A435" s="106">
        <f t="shared" si="70"/>
        <v>27</v>
      </c>
      <c r="B435" s="28">
        <f>FLOW!D446</f>
        <v>0</v>
      </c>
      <c r="C435" s="27">
        <f>FLOW!E446</f>
        <v>0</v>
      </c>
      <c r="D435" s="28">
        <f>FLOW!G446</f>
        <v>0</v>
      </c>
      <c r="E435" s="27">
        <f>FLOW!H446</f>
        <v>0</v>
      </c>
      <c r="F435" s="27">
        <f>ORC!E435</f>
        <v>0</v>
      </c>
      <c r="G435" s="28">
        <f>ORC!I435</f>
        <v>0</v>
      </c>
      <c r="H435" s="27">
        <f t="shared" si="71"/>
        <v>0</v>
      </c>
      <c r="I435" s="28"/>
      <c r="J435" s="27">
        <f t="shared" si="72"/>
        <v>0</v>
      </c>
      <c r="K435" s="28"/>
      <c r="L435" s="28">
        <f t="shared" si="73"/>
        <v>0</v>
      </c>
    </row>
    <row r="436" spans="1:12" x14ac:dyDescent="0.25">
      <c r="A436" s="106">
        <f t="shared" si="70"/>
        <v>28</v>
      </c>
      <c r="B436" s="28">
        <f>FLOW!D447</f>
        <v>0</v>
      </c>
      <c r="C436" s="27">
        <f>FLOW!E447</f>
        <v>0</v>
      </c>
      <c r="D436" s="28">
        <f>FLOW!G447</f>
        <v>0</v>
      </c>
      <c r="E436" s="27">
        <f>FLOW!H447</f>
        <v>0</v>
      </c>
      <c r="F436" s="27">
        <f>ORC!E436</f>
        <v>0</v>
      </c>
      <c r="G436" s="28">
        <f>ORC!I436</f>
        <v>0</v>
      </c>
      <c r="H436" s="27">
        <f t="shared" si="71"/>
        <v>0</v>
      </c>
      <c r="I436" s="28"/>
      <c r="J436" s="27">
        <f t="shared" si="72"/>
        <v>0</v>
      </c>
      <c r="K436" s="28"/>
      <c r="L436" s="28">
        <f t="shared" si="73"/>
        <v>0</v>
      </c>
    </row>
    <row r="437" spans="1:12" x14ac:dyDescent="0.25">
      <c r="A437" s="106">
        <f t="shared" si="70"/>
        <v>29</v>
      </c>
      <c r="B437" s="28">
        <f>FLOW!D448</f>
        <v>0</v>
      </c>
      <c r="C437" s="27">
        <f>FLOW!E448</f>
        <v>0</v>
      </c>
      <c r="D437" s="28">
        <f>FLOW!G448</f>
        <v>0</v>
      </c>
      <c r="E437" s="27">
        <f>FLOW!H448</f>
        <v>0</v>
      </c>
      <c r="F437" s="27">
        <f>ORC!E437</f>
        <v>0</v>
      </c>
      <c r="G437" s="28">
        <f>ORC!I437</f>
        <v>0</v>
      </c>
      <c r="H437" s="27">
        <f t="shared" si="71"/>
        <v>0</v>
      </c>
      <c r="I437" s="28"/>
      <c r="J437" s="27">
        <f t="shared" si="72"/>
        <v>0</v>
      </c>
      <c r="K437" s="28"/>
      <c r="L437" s="28">
        <f t="shared" si="73"/>
        <v>0</v>
      </c>
    </row>
    <row r="438" spans="1:12" ht="18.75" thickBot="1" x14ac:dyDescent="0.3">
      <c r="A438" s="106">
        <f t="shared" si="70"/>
        <v>30</v>
      </c>
      <c r="B438" s="28">
        <f>FLOW!D449</f>
        <v>0</v>
      </c>
      <c r="C438" s="27">
        <f>FLOW!E449</f>
        <v>0</v>
      </c>
      <c r="D438" s="28">
        <f>FLOW!G449</f>
        <v>0</v>
      </c>
      <c r="E438" s="27">
        <f>FLOW!H449</f>
        <v>0</v>
      </c>
      <c r="F438" s="27">
        <f>ORC!E438</f>
        <v>0</v>
      </c>
      <c r="G438" s="28">
        <f>ORC!I438</f>
        <v>0</v>
      </c>
      <c r="H438" s="27">
        <f t="shared" si="71"/>
        <v>0</v>
      </c>
      <c r="I438" s="28"/>
      <c r="J438" s="27">
        <f t="shared" si="72"/>
        <v>0</v>
      </c>
      <c r="K438" s="28"/>
      <c r="L438" s="28">
        <f t="shared" si="73"/>
        <v>0</v>
      </c>
    </row>
    <row r="439" spans="1:12" ht="18.75" thickTop="1" x14ac:dyDescent="0.25">
      <c r="A439" s="109" t="s">
        <v>36</v>
      </c>
      <c r="B439" s="110">
        <f>MAX(B409:B438)</f>
        <v>41.5</v>
      </c>
      <c r="C439" s="110">
        <f t="shared" ref="C439:L439" si="74">MAX(C409:C438)</f>
        <v>594</v>
      </c>
      <c r="D439" s="110">
        <f t="shared" si="74"/>
        <v>23.9</v>
      </c>
      <c r="E439" s="110">
        <f t="shared" si="74"/>
        <v>290</v>
      </c>
      <c r="F439" s="110">
        <f t="shared" si="74"/>
        <v>129</v>
      </c>
      <c r="G439" s="110">
        <f t="shared" si="74"/>
        <v>16.299999999999997</v>
      </c>
      <c r="H439" s="110">
        <f t="shared" si="74"/>
        <v>161</v>
      </c>
      <c r="I439" s="110">
        <f t="shared" si="74"/>
        <v>0</v>
      </c>
      <c r="J439" s="110">
        <f t="shared" si="74"/>
        <v>658.5</v>
      </c>
      <c r="K439" s="110">
        <f t="shared" si="74"/>
        <v>0</v>
      </c>
      <c r="L439" s="110">
        <f t="shared" si="74"/>
        <v>0</v>
      </c>
    </row>
    <row r="440" spans="1:12" x14ac:dyDescent="0.25">
      <c r="A440" s="106" t="s">
        <v>37</v>
      </c>
      <c r="B440" s="28">
        <f>MIN(B409:B438)</f>
        <v>0</v>
      </c>
      <c r="C440" s="28">
        <f t="shared" ref="C440:L440" si="75">MIN(C409:C438)</f>
        <v>0</v>
      </c>
      <c r="D440" s="28">
        <f t="shared" si="75"/>
        <v>0</v>
      </c>
      <c r="E440" s="28">
        <f t="shared" si="75"/>
        <v>0</v>
      </c>
      <c r="F440" s="28">
        <f t="shared" si="75"/>
        <v>0</v>
      </c>
      <c r="G440" s="28">
        <f t="shared" si="75"/>
        <v>0</v>
      </c>
      <c r="H440" s="28">
        <f t="shared" si="75"/>
        <v>0</v>
      </c>
      <c r="I440" s="28">
        <f t="shared" si="75"/>
        <v>0</v>
      </c>
      <c r="J440" s="28">
        <f t="shared" si="75"/>
        <v>0</v>
      </c>
      <c r="K440" s="28">
        <f t="shared" si="75"/>
        <v>0</v>
      </c>
      <c r="L440" s="28">
        <f t="shared" si="75"/>
        <v>-1.3000000000000043</v>
      </c>
    </row>
    <row r="441" spans="1:12" x14ac:dyDescent="0.25">
      <c r="A441" s="106" t="s">
        <v>35</v>
      </c>
      <c r="B441" s="28">
        <f>AVERAGE(B409:B438)</f>
        <v>1.3833333333333333</v>
      </c>
      <c r="C441" s="28">
        <f t="shared" ref="C441:L441" si="76">AVERAGE(C409:C438)</f>
        <v>19.8</v>
      </c>
      <c r="D441" s="28">
        <f t="shared" si="76"/>
        <v>0.79666666666666663</v>
      </c>
      <c r="E441" s="28">
        <f t="shared" si="76"/>
        <v>9.6666666666666661</v>
      </c>
      <c r="F441" s="28">
        <f t="shared" si="76"/>
        <v>4.3</v>
      </c>
      <c r="G441" s="28">
        <f t="shared" si="76"/>
        <v>0.54333333333333322</v>
      </c>
      <c r="H441" s="28">
        <f t="shared" si="76"/>
        <v>5.3666666666666663</v>
      </c>
      <c r="I441" s="28" t="e">
        <f t="shared" si="76"/>
        <v>#DIV/0!</v>
      </c>
      <c r="J441" s="28">
        <f t="shared" si="76"/>
        <v>21.95</v>
      </c>
      <c r="K441" s="28" t="e">
        <f t="shared" si="76"/>
        <v>#DIV/0!</v>
      </c>
      <c r="L441" s="28">
        <f t="shared" si="76"/>
        <v>-4.3333333333333474E-2</v>
      </c>
    </row>
    <row r="442" spans="1:12" x14ac:dyDescent="0.25">
      <c r="A442" s="112" t="s">
        <v>38</v>
      </c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</row>
    <row r="443" spans="1:12" x14ac:dyDescent="0.25">
      <c r="A443" s="113" t="s">
        <v>39</v>
      </c>
    </row>
    <row r="445" spans="1:12" x14ac:dyDescent="0.25">
      <c r="A445" s="101" t="s">
        <v>0</v>
      </c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</row>
    <row r="446" spans="1:12" x14ac:dyDescent="0.25">
      <c r="A446" s="102"/>
    </row>
    <row r="447" spans="1:12" x14ac:dyDescent="0.25">
      <c r="A447" s="103" t="s">
        <v>33</v>
      </c>
      <c r="B447" s="104" t="s">
        <v>4</v>
      </c>
      <c r="C447" s="105"/>
      <c r="D447" s="437" t="s">
        <v>5</v>
      </c>
      <c r="E447" s="438"/>
      <c r="F447" s="106" t="s">
        <v>72</v>
      </c>
      <c r="G447" s="106" t="s">
        <v>73</v>
      </c>
      <c r="H447" s="437" t="s">
        <v>74</v>
      </c>
      <c r="I447" s="438"/>
      <c r="J447" s="437" t="s">
        <v>75</v>
      </c>
      <c r="K447" s="438"/>
      <c r="L447" s="364" t="s">
        <v>73</v>
      </c>
    </row>
    <row r="448" spans="1:12" x14ac:dyDescent="0.25">
      <c r="A448" s="107">
        <f>A4</f>
        <v>2019</v>
      </c>
      <c r="B448" s="106" t="s">
        <v>14</v>
      </c>
      <c r="C448" s="106" t="s">
        <v>13</v>
      </c>
      <c r="D448" s="106" t="s">
        <v>14</v>
      </c>
      <c r="E448" s="106" t="s">
        <v>13</v>
      </c>
      <c r="F448" s="106" t="s">
        <v>13</v>
      </c>
      <c r="G448" s="106" t="s">
        <v>50</v>
      </c>
      <c r="H448" s="106" t="s">
        <v>13</v>
      </c>
      <c r="I448" s="106" t="s">
        <v>14</v>
      </c>
      <c r="J448" s="106" t="s">
        <v>13</v>
      </c>
      <c r="K448" s="106" t="s">
        <v>14</v>
      </c>
      <c r="L448" s="106" t="s">
        <v>76</v>
      </c>
    </row>
    <row r="449" spans="1:12" x14ac:dyDescent="0.25">
      <c r="A449" s="106">
        <v>1</v>
      </c>
      <c r="B449" s="28">
        <f>FLOW!D461</f>
        <v>0</v>
      </c>
      <c r="C449" s="27">
        <f>FLOW!E461</f>
        <v>0</v>
      </c>
      <c r="D449" s="28">
        <f>FLOW!G461</f>
        <v>0</v>
      </c>
      <c r="E449" s="27">
        <f>FLOW!H461</f>
        <v>0</v>
      </c>
      <c r="F449" s="27">
        <f>ORC!E449</f>
        <v>0</v>
      </c>
      <c r="G449" s="28">
        <f>ORC!I449</f>
        <v>0</v>
      </c>
      <c r="H449" s="27">
        <f>E449-F449</f>
        <v>0</v>
      </c>
      <c r="I449" s="28"/>
      <c r="J449" s="27">
        <f>C449+0.5*F449</f>
        <v>0</v>
      </c>
      <c r="K449" s="28"/>
      <c r="L449" s="164">
        <f>G449+(K449-B449)+(D449-I449)</f>
        <v>0</v>
      </c>
    </row>
    <row r="450" spans="1:12" x14ac:dyDescent="0.25">
      <c r="A450" s="106">
        <f t="shared" ref="A450:A479" si="77">SUM(A449+1)</f>
        <v>2</v>
      </c>
      <c r="B450" s="28">
        <f>FLOW!D462</f>
        <v>0</v>
      </c>
      <c r="C450" s="27">
        <f>FLOW!E462</f>
        <v>0</v>
      </c>
      <c r="D450" s="28">
        <f>FLOW!G462</f>
        <v>0</v>
      </c>
      <c r="E450" s="27">
        <f>FLOW!H462</f>
        <v>0</v>
      </c>
      <c r="F450" s="27">
        <f>ORC!E450</f>
        <v>0</v>
      </c>
      <c r="G450" s="28">
        <f>ORC!I450</f>
        <v>0</v>
      </c>
      <c r="H450" s="27">
        <f t="shared" ref="H450:H479" si="78">E450-F450</f>
        <v>0</v>
      </c>
      <c r="I450" s="28"/>
      <c r="J450" s="27">
        <f t="shared" ref="J450:J479" si="79">C450+0.5*F450</f>
        <v>0</v>
      </c>
      <c r="K450" s="28"/>
      <c r="L450" s="164">
        <f t="shared" ref="L450:L479" si="80">G450+(K450-B450)+(D450-I450)</f>
        <v>0</v>
      </c>
    </row>
    <row r="451" spans="1:12" x14ac:dyDescent="0.25">
      <c r="A451" s="106">
        <f t="shared" si="77"/>
        <v>3</v>
      </c>
      <c r="B451" s="28">
        <f>FLOW!D463</f>
        <v>0</v>
      </c>
      <c r="C451" s="27">
        <f>FLOW!E463</f>
        <v>0</v>
      </c>
      <c r="D451" s="28">
        <f>FLOW!G463</f>
        <v>0</v>
      </c>
      <c r="E451" s="27">
        <f>FLOW!H463</f>
        <v>0</v>
      </c>
      <c r="F451" s="27">
        <f>ORC!E451</f>
        <v>0</v>
      </c>
      <c r="G451" s="28">
        <f>ORC!I451</f>
        <v>0</v>
      </c>
      <c r="H451" s="27">
        <f t="shared" si="78"/>
        <v>0</v>
      </c>
      <c r="I451" s="28"/>
      <c r="J451" s="27">
        <f t="shared" si="79"/>
        <v>0</v>
      </c>
      <c r="K451" s="28"/>
      <c r="L451" s="28">
        <f t="shared" si="80"/>
        <v>0</v>
      </c>
    </row>
    <row r="452" spans="1:12" x14ac:dyDescent="0.25">
      <c r="A452" s="106">
        <f t="shared" si="77"/>
        <v>4</v>
      </c>
      <c r="B452" s="28">
        <f>FLOW!D464</f>
        <v>0</v>
      </c>
      <c r="C452" s="27">
        <f>FLOW!E464</f>
        <v>0</v>
      </c>
      <c r="D452" s="28">
        <f>FLOW!G464</f>
        <v>0</v>
      </c>
      <c r="E452" s="27">
        <f>FLOW!H464</f>
        <v>0</v>
      </c>
      <c r="F452" s="27">
        <f>ORC!E452</f>
        <v>0</v>
      </c>
      <c r="G452" s="28">
        <f>ORC!I452</f>
        <v>0</v>
      </c>
      <c r="H452" s="27">
        <f t="shared" si="78"/>
        <v>0</v>
      </c>
      <c r="I452" s="28"/>
      <c r="J452" s="27">
        <f t="shared" si="79"/>
        <v>0</v>
      </c>
      <c r="K452" s="28"/>
      <c r="L452" s="28">
        <f t="shared" si="80"/>
        <v>0</v>
      </c>
    </row>
    <row r="453" spans="1:12" x14ac:dyDescent="0.25">
      <c r="A453" s="106">
        <f t="shared" si="77"/>
        <v>5</v>
      </c>
      <c r="B453" s="28">
        <f>FLOW!D465</f>
        <v>0</v>
      </c>
      <c r="C453" s="27">
        <f>FLOW!E465</f>
        <v>0</v>
      </c>
      <c r="D453" s="28">
        <f>FLOW!G465</f>
        <v>0</v>
      </c>
      <c r="E453" s="27">
        <f>FLOW!H465</f>
        <v>0</v>
      </c>
      <c r="F453" s="27">
        <f>ORC!E453</f>
        <v>0</v>
      </c>
      <c r="G453" s="28">
        <f>ORC!I453</f>
        <v>0</v>
      </c>
      <c r="H453" s="27">
        <f t="shared" si="78"/>
        <v>0</v>
      </c>
      <c r="I453" s="28"/>
      <c r="J453" s="27">
        <f t="shared" si="79"/>
        <v>0</v>
      </c>
      <c r="K453" s="28"/>
      <c r="L453" s="28">
        <f t="shared" si="80"/>
        <v>0</v>
      </c>
    </row>
    <row r="454" spans="1:12" x14ac:dyDescent="0.25">
      <c r="A454" s="106">
        <f t="shared" si="77"/>
        <v>6</v>
      </c>
      <c r="B454" s="28">
        <f>FLOW!D466</f>
        <v>0</v>
      </c>
      <c r="C454" s="27">
        <f>FLOW!E466</f>
        <v>0</v>
      </c>
      <c r="D454" s="28">
        <f>FLOW!G466</f>
        <v>0</v>
      </c>
      <c r="E454" s="27">
        <f>FLOW!H466</f>
        <v>0</v>
      </c>
      <c r="F454" s="27">
        <f>ORC!E454</f>
        <v>0</v>
      </c>
      <c r="G454" s="28">
        <f>ORC!I454</f>
        <v>0</v>
      </c>
      <c r="H454" s="27">
        <f t="shared" si="78"/>
        <v>0</v>
      </c>
      <c r="I454" s="28"/>
      <c r="J454" s="27">
        <f t="shared" si="79"/>
        <v>0</v>
      </c>
      <c r="K454" s="28"/>
      <c r="L454" s="28">
        <f t="shared" si="80"/>
        <v>0</v>
      </c>
    </row>
    <row r="455" spans="1:12" x14ac:dyDescent="0.25">
      <c r="A455" s="106">
        <f t="shared" si="77"/>
        <v>7</v>
      </c>
      <c r="B455" s="28">
        <f>FLOW!D467</f>
        <v>0</v>
      </c>
      <c r="C455" s="27">
        <f>FLOW!E467</f>
        <v>0</v>
      </c>
      <c r="D455" s="28">
        <f>FLOW!G467</f>
        <v>0</v>
      </c>
      <c r="E455" s="27">
        <f>FLOW!H467</f>
        <v>0</v>
      </c>
      <c r="F455" s="27">
        <f>ORC!E455</f>
        <v>0</v>
      </c>
      <c r="G455" s="28">
        <f>ORC!I455</f>
        <v>0</v>
      </c>
      <c r="H455" s="27">
        <f t="shared" si="78"/>
        <v>0</v>
      </c>
      <c r="I455" s="28"/>
      <c r="J455" s="27">
        <f t="shared" si="79"/>
        <v>0</v>
      </c>
      <c r="K455" s="28"/>
      <c r="L455" s="28">
        <f t="shared" si="80"/>
        <v>0</v>
      </c>
    </row>
    <row r="456" spans="1:12" x14ac:dyDescent="0.25">
      <c r="A456" s="106">
        <f t="shared" si="77"/>
        <v>8</v>
      </c>
      <c r="B456" s="28">
        <f>FLOW!D468</f>
        <v>0</v>
      </c>
      <c r="C456" s="27">
        <f>FLOW!E468</f>
        <v>0</v>
      </c>
      <c r="D456" s="28">
        <f>FLOW!G468</f>
        <v>0</v>
      </c>
      <c r="E456" s="27">
        <f>FLOW!H468</f>
        <v>0</v>
      </c>
      <c r="F456" s="27">
        <f>ORC!E456</f>
        <v>0</v>
      </c>
      <c r="G456" s="28">
        <f>ORC!I456</f>
        <v>0</v>
      </c>
      <c r="H456" s="27">
        <f t="shared" si="78"/>
        <v>0</v>
      </c>
      <c r="I456" s="28"/>
      <c r="J456" s="27">
        <f t="shared" si="79"/>
        <v>0</v>
      </c>
      <c r="K456" s="28"/>
      <c r="L456" s="28">
        <f t="shared" si="80"/>
        <v>0</v>
      </c>
    </row>
    <row r="457" spans="1:12" x14ac:dyDescent="0.25">
      <c r="A457" s="106">
        <f t="shared" si="77"/>
        <v>9</v>
      </c>
      <c r="B457" s="28">
        <f>FLOW!D469</f>
        <v>0</v>
      </c>
      <c r="C457" s="27">
        <f>FLOW!E469</f>
        <v>0</v>
      </c>
      <c r="D457" s="28">
        <f>FLOW!G469</f>
        <v>0</v>
      </c>
      <c r="E457" s="27">
        <f>FLOW!H469</f>
        <v>0</v>
      </c>
      <c r="F457" s="27">
        <f>ORC!E457</f>
        <v>0</v>
      </c>
      <c r="G457" s="28">
        <f>ORC!I457</f>
        <v>0</v>
      </c>
      <c r="H457" s="27">
        <f t="shared" si="78"/>
        <v>0</v>
      </c>
      <c r="I457" s="28"/>
      <c r="J457" s="27">
        <f t="shared" si="79"/>
        <v>0</v>
      </c>
      <c r="K457" s="28"/>
      <c r="L457" s="28">
        <f t="shared" si="80"/>
        <v>0</v>
      </c>
    </row>
    <row r="458" spans="1:12" x14ac:dyDescent="0.25">
      <c r="A458" s="106">
        <f t="shared" si="77"/>
        <v>10</v>
      </c>
      <c r="B458" s="28">
        <f>FLOW!D470</f>
        <v>0</v>
      </c>
      <c r="C458" s="27">
        <f>FLOW!E470</f>
        <v>0</v>
      </c>
      <c r="D458" s="28">
        <f>FLOW!G470</f>
        <v>0</v>
      </c>
      <c r="E458" s="27">
        <f>FLOW!H470</f>
        <v>0</v>
      </c>
      <c r="F458" s="27">
        <f>ORC!E458</f>
        <v>0</v>
      </c>
      <c r="G458" s="28">
        <f>ORC!I458</f>
        <v>0</v>
      </c>
      <c r="H458" s="27">
        <f t="shared" si="78"/>
        <v>0</v>
      </c>
      <c r="I458" s="28"/>
      <c r="J458" s="27">
        <f t="shared" si="79"/>
        <v>0</v>
      </c>
      <c r="K458" s="28"/>
      <c r="L458" s="28">
        <f t="shared" si="80"/>
        <v>0</v>
      </c>
    </row>
    <row r="459" spans="1:12" x14ac:dyDescent="0.25">
      <c r="A459" s="106">
        <f t="shared" si="77"/>
        <v>11</v>
      </c>
      <c r="B459" s="28">
        <f>FLOW!D471</f>
        <v>0</v>
      </c>
      <c r="C459" s="27">
        <f>FLOW!E471</f>
        <v>0</v>
      </c>
      <c r="D459" s="28">
        <f>FLOW!G471</f>
        <v>0</v>
      </c>
      <c r="E459" s="27">
        <f>FLOW!H471</f>
        <v>0</v>
      </c>
      <c r="F459" s="27">
        <f>ORC!E459</f>
        <v>0</v>
      </c>
      <c r="G459" s="28">
        <f>ORC!I459</f>
        <v>0</v>
      </c>
      <c r="H459" s="27">
        <f t="shared" si="78"/>
        <v>0</v>
      </c>
      <c r="I459" s="28"/>
      <c r="J459" s="27">
        <f t="shared" si="79"/>
        <v>0</v>
      </c>
      <c r="K459" s="28"/>
      <c r="L459" s="164">
        <f t="shared" si="80"/>
        <v>0</v>
      </c>
    </row>
    <row r="460" spans="1:12" x14ac:dyDescent="0.25">
      <c r="A460" s="106">
        <f t="shared" si="77"/>
        <v>12</v>
      </c>
      <c r="B460" s="28">
        <f>FLOW!D472</f>
        <v>0</v>
      </c>
      <c r="C460" s="27">
        <f>FLOW!E472</f>
        <v>0</v>
      </c>
      <c r="D460" s="28">
        <f>FLOW!G472</f>
        <v>0</v>
      </c>
      <c r="E460" s="27">
        <f>FLOW!H472</f>
        <v>0</v>
      </c>
      <c r="F460" s="27">
        <f>ORC!E460</f>
        <v>0</v>
      </c>
      <c r="G460" s="28">
        <f>ORC!I460</f>
        <v>0</v>
      </c>
      <c r="H460" s="27">
        <f t="shared" si="78"/>
        <v>0</v>
      </c>
      <c r="I460" s="28"/>
      <c r="J460" s="27">
        <f t="shared" si="79"/>
        <v>0</v>
      </c>
      <c r="K460" s="28"/>
      <c r="L460" s="28">
        <f t="shared" si="80"/>
        <v>0</v>
      </c>
    </row>
    <row r="461" spans="1:12" x14ac:dyDescent="0.25">
      <c r="A461" s="106">
        <f t="shared" si="77"/>
        <v>13</v>
      </c>
      <c r="B461" s="28">
        <f>FLOW!D473</f>
        <v>0</v>
      </c>
      <c r="C461" s="27">
        <f>FLOW!E473</f>
        <v>0</v>
      </c>
      <c r="D461" s="28">
        <f>FLOW!G473</f>
        <v>0</v>
      </c>
      <c r="E461" s="27">
        <f>FLOW!H473</f>
        <v>0</v>
      </c>
      <c r="F461" s="27">
        <f>ORC!E461</f>
        <v>0</v>
      </c>
      <c r="G461" s="28">
        <f>ORC!I461</f>
        <v>0</v>
      </c>
      <c r="H461" s="27">
        <f t="shared" si="78"/>
        <v>0</v>
      </c>
      <c r="I461" s="28"/>
      <c r="J461" s="27">
        <f t="shared" si="79"/>
        <v>0</v>
      </c>
      <c r="K461" s="28"/>
      <c r="L461" s="164">
        <f t="shared" si="80"/>
        <v>0</v>
      </c>
    </row>
    <row r="462" spans="1:12" x14ac:dyDescent="0.25">
      <c r="A462" s="106">
        <f t="shared" si="77"/>
        <v>14</v>
      </c>
      <c r="B462" s="28">
        <f>FLOW!D474</f>
        <v>0</v>
      </c>
      <c r="C462" s="27">
        <f>FLOW!E474</f>
        <v>0</v>
      </c>
      <c r="D462" s="28">
        <f>FLOW!G474</f>
        <v>0</v>
      </c>
      <c r="E462" s="27">
        <f>FLOW!H474</f>
        <v>0</v>
      </c>
      <c r="F462" s="27">
        <f>ORC!E462</f>
        <v>0</v>
      </c>
      <c r="G462" s="28">
        <f>ORC!I462</f>
        <v>0</v>
      </c>
      <c r="H462" s="27">
        <f t="shared" si="78"/>
        <v>0</v>
      </c>
      <c r="I462" s="28"/>
      <c r="J462" s="27">
        <f t="shared" si="79"/>
        <v>0</v>
      </c>
      <c r="K462" s="28"/>
      <c r="L462" s="28">
        <f t="shared" si="80"/>
        <v>0</v>
      </c>
    </row>
    <row r="463" spans="1:12" x14ac:dyDescent="0.25">
      <c r="A463" s="106">
        <f t="shared" si="77"/>
        <v>15</v>
      </c>
      <c r="B463" s="28">
        <f>FLOW!D475</f>
        <v>0</v>
      </c>
      <c r="C463" s="27">
        <f>FLOW!E475</f>
        <v>0</v>
      </c>
      <c r="D463" s="28">
        <f>FLOW!G475</f>
        <v>0</v>
      </c>
      <c r="E463" s="27">
        <f>FLOW!H475</f>
        <v>0</v>
      </c>
      <c r="F463" s="27">
        <f>ORC!E463</f>
        <v>0</v>
      </c>
      <c r="G463" s="28">
        <f>ORC!I463</f>
        <v>0</v>
      </c>
      <c r="H463" s="27">
        <f t="shared" si="78"/>
        <v>0</v>
      </c>
      <c r="I463" s="28"/>
      <c r="J463" s="27">
        <f t="shared" si="79"/>
        <v>0</v>
      </c>
      <c r="K463" s="28"/>
      <c r="L463" s="28">
        <f t="shared" si="80"/>
        <v>0</v>
      </c>
    </row>
    <row r="464" spans="1:12" x14ac:dyDescent="0.25">
      <c r="A464" s="106">
        <f t="shared" si="77"/>
        <v>16</v>
      </c>
      <c r="B464" s="28">
        <f>FLOW!D476</f>
        <v>0</v>
      </c>
      <c r="C464" s="27">
        <f>FLOW!E476</f>
        <v>0</v>
      </c>
      <c r="D464" s="28">
        <f>FLOW!G476</f>
        <v>0</v>
      </c>
      <c r="E464" s="27">
        <f>FLOW!H476</f>
        <v>0</v>
      </c>
      <c r="F464" s="27">
        <f>ORC!E464</f>
        <v>0</v>
      </c>
      <c r="G464" s="28">
        <f>ORC!I464</f>
        <v>0</v>
      </c>
      <c r="H464" s="27">
        <f t="shared" si="78"/>
        <v>0</v>
      </c>
      <c r="I464" s="28"/>
      <c r="J464" s="27">
        <f t="shared" si="79"/>
        <v>0</v>
      </c>
      <c r="K464" s="28"/>
      <c r="L464" s="28">
        <f t="shared" si="80"/>
        <v>0</v>
      </c>
    </row>
    <row r="465" spans="1:12" x14ac:dyDescent="0.25">
      <c r="A465" s="106">
        <f t="shared" si="77"/>
        <v>17</v>
      </c>
      <c r="B465" s="28">
        <f>FLOW!D477</f>
        <v>0</v>
      </c>
      <c r="C465" s="27">
        <f>FLOW!E477</f>
        <v>0</v>
      </c>
      <c r="D465" s="28">
        <f>FLOW!G477</f>
        <v>0</v>
      </c>
      <c r="E465" s="27">
        <f>FLOW!H477</f>
        <v>0</v>
      </c>
      <c r="F465" s="27">
        <f>ORC!E465</f>
        <v>0</v>
      </c>
      <c r="G465" s="28">
        <f>ORC!I465</f>
        <v>0</v>
      </c>
      <c r="H465" s="27">
        <f t="shared" si="78"/>
        <v>0</v>
      </c>
      <c r="I465" s="28"/>
      <c r="J465" s="27">
        <f t="shared" si="79"/>
        <v>0</v>
      </c>
      <c r="K465" s="28"/>
      <c r="L465" s="28">
        <f t="shared" si="80"/>
        <v>0</v>
      </c>
    </row>
    <row r="466" spans="1:12" x14ac:dyDescent="0.25">
      <c r="A466" s="106">
        <f t="shared" si="77"/>
        <v>18</v>
      </c>
      <c r="B466" s="28">
        <f>FLOW!D478</f>
        <v>0</v>
      </c>
      <c r="C466" s="27">
        <f>FLOW!E478</f>
        <v>0</v>
      </c>
      <c r="D466" s="28">
        <f>FLOW!G478</f>
        <v>0</v>
      </c>
      <c r="E466" s="27">
        <f>FLOW!H478</f>
        <v>0</v>
      </c>
      <c r="F466" s="27">
        <f>ORC!E466</f>
        <v>0</v>
      </c>
      <c r="G466" s="28">
        <f>ORC!I466</f>
        <v>0</v>
      </c>
      <c r="H466" s="27">
        <f t="shared" si="78"/>
        <v>0</v>
      </c>
      <c r="I466" s="28"/>
      <c r="J466" s="27">
        <f t="shared" si="79"/>
        <v>0</v>
      </c>
      <c r="K466" s="28"/>
      <c r="L466" s="28">
        <f t="shared" si="80"/>
        <v>0</v>
      </c>
    </row>
    <row r="467" spans="1:12" x14ac:dyDescent="0.25">
      <c r="A467" s="106">
        <f t="shared" si="77"/>
        <v>19</v>
      </c>
      <c r="B467" s="28">
        <f>FLOW!D479</f>
        <v>0</v>
      </c>
      <c r="C467" s="27">
        <f>FLOW!E479</f>
        <v>0</v>
      </c>
      <c r="D467" s="28">
        <f>FLOW!G479</f>
        <v>0</v>
      </c>
      <c r="E467" s="27">
        <f>FLOW!H479</f>
        <v>0</v>
      </c>
      <c r="F467" s="27">
        <f>ORC!E467</f>
        <v>0</v>
      </c>
      <c r="G467" s="28">
        <f>ORC!I467</f>
        <v>0</v>
      </c>
      <c r="H467" s="27">
        <f t="shared" si="78"/>
        <v>0</v>
      </c>
      <c r="I467" s="28"/>
      <c r="J467" s="27">
        <f t="shared" si="79"/>
        <v>0</v>
      </c>
      <c r="K467" s="28"/>
      <c r="L467" s="28">
        <f t="shared" si="80"/>
        <v>0</v>
      </c>
    </row>
    <row r="468" spans="1:12" x14ac:dyDescent="0.25">
      <c r="A468" s="106">
        <f t="shared" si="77"/>
        <v>20</v>
      </c>
      <c r="B468" s="28">
        <f>FLOW!D480</f>
        <v>0</v>
      </c>
      <c r="C468" s="27">
        <f>FLOW!E480</f>
        <v>0</v>
      </c>
      <c r="D468" s="28">
        <f>FLOW!G480</f>
        <v>0</v>
      </c>
      <c r="E468" s="27">
        <f>FLOW!H480</f>
        <v>0</v>
      </c>
      <c r="F468" s="27">
        <f>ORC!E468</f>
        <v>0</v>
      </c>
      <c r="G468" s="28">
        <f>ORC!I468</f>
        <v>0</v>
      </c>
      <c r="H468" s="27">
        <f t="shared" si="78"/>
        <v>0</v>
      </c>
      <c r="I468" s="28"/>
      <c r="J468" s="27">
        <f t="shared" si="79"/>
        <v>0</v>
      </c>
      <c r="K468" s="28"/>
      <c r="L468" s="28">
        <f t="shared" si="80"/>
        <v>0</v>
      </c>
    </row>
    <row r="469" spans="1:12" x14ac:dyDescent="0.25">
      <c r="A469" s="106">
        <f t="shared" si="77"/>
        <v>21</v>
      </c>
      <c r="B469" s="28">
        <f>FLOW!D481</f>
        <v>0</v>
      </c>
      <c r="C469" s="27">
        <f>FLOW!E481</f>
        <v>0</v>
      </c>
      <c r="D469" s="28">
        <f>FLOW!G481</f>
        <v>0</v>
      </c>
      <c r="E469" s="27">
        <f>FLOW!H481</f>
        <v>0</v>
      </c>
      <c r="F469" s="27">
        <f>ORC!E469</f>
        <v>0</v>
      </c>
      <c r="G469" s="28">
        <f>ORC!I469</f>
        <v>0</v>
      </c>
      <c r="H469" s="27">
        <f t="shared" si="78"/>
        <v>0</v>
      </c>
      <c r="I469" s="28"/>
      <c r="J469" s="27">
        <f t="shared" si="79"/>
        <v>0</v>
      </c>
      <c r="K469" s="28"/>
      <c r="L469" s="28">
        <f t="shared" si="80"/>
        <v>0</v>
      </c>
    </row>
    <row r="470" spans="1:12" x14ac:dyDescent="0.25">
      <c r="A470" s="106">
        <f t="shared" si="77"/>
        <v>22</v>
      </c>
      <c r="B470" s="28">
        <f>FLOW!D482</f>
        <v>0</v>
      </c>
      <c r="C470" s="27">
        <f>FLOW!E482</f>
        <v>0</v>
      </c>
      <c r="D470" s="28">
        <f>FLOW!G482</f>
        <v>0</v>
      </c>
      <c r="E470" s="27">
        <f>FLOW!H482</f>
        <v>0</v>
      </c>
      <c r="F470" s="27">
        <f>ORC!E470</f>
        <v>0</v>
      </c>
      <c r="G470" s="28">
        <f>ORC!I470</f>
        <v>0</v>
      </c>
      <c r="H470" s="27">
        <f t="shared" si="78"/>
        <v>0</v>
      </c>
      <c r="I470" s="28"/>
      <c r="J470" s="27">
        <f t="shared" si="79"/>
        <v>0</v>
      </c>
      <c r="K470" s="28"/>
      <c r="L470" s="28">
        <f t="shared" si="80"/>
        <v>0</v>
      </c>
    </row>
    <row r="471" spans="1:12" x14ac:dyDescent="0.25">
      <c r="A471" s="106">
        <f t="shared" si="77"/>
        <v>23</v>
      </c>
      <c r="B471" s="28">
        <f>FLOW!D483</f>
        <v>0</v>
      </c>
      <c r="C471" s="27">
        <f>FLOW!E483</f>
        <v>0</v>
      </c>
      <c r="D471" s="28">
        <f>FLOW!G483</f>
        <v>0</v>
      </c>
      <c r="E471" s="27">
        <f>FLOW!H483</f>
        <v>0</v>
      </c>
      <c r="F471" s="27">
        <f>ORC!E471</f>
        <v>0</v>
      </c>
      <c r="G471" s="28">
        <f>ORC!I471</f>
        <v>0</v>
      </c>
      <c r="H471" s="27">
        <f t="shared" si="78"/>
        <v>0</v>
      </c>
      <c r="I471" s="28"/>
      <c r="J471" s="27">
        <f t="shared" si="79"/>
        <v>0</v>
      </c>
      <c r="K471" s="28"/>
      <c r="L471" s="28">
        <f t="shared" si="80"/>
        <v>0</v>
      </c>
    </row>
    <row r="472" spans="1:12" x14ac:dyDescent="0.25">
      <c r="A472" s="106">
        <f t="shared" si="77"/>
        <v>24</v>
      </c>
      <c r="B472" s="28">
        <f>FLOW!D484</f>
        <v>0</v>
      </c>
      <c r="C472" s="27">
        <f>FLOW!E484</f>
        <v>0</v>
      </c>
      <c r="D472" s="28">
        <f>FLOW!G484</f>
        <v>0</v>
      </c>
      <c r="E472" s="27">
        <f>FLOW!H484</f>
        <v>0</v>
      </c>
      <c r="F472" s="27">
        <f>ORC!E472</f>
        <v>0</v>
      </c>
      <c r="G472" s="28">
        <f>ORC!I472</f>
        <v>0</v>
      </c>
      <c r="H472" s="27">
        <f t="shared" si="78"/>
        <v>0</v>
      </c>
      <c r="I472" s="28"/>
      <c r="J472" s="27">
        <f t="shared" si="79"/>
        <v>0</v>
      </c>
      <c r="K472" s="28"/>
      <c r="L472" s="28">
        <f t="shared" si="80"/>
        <v>0</v>
      </c>
    </row>
    <row r="473" spans="1:12" x14ac:dyDescent="0.25">
      <c r="A473" s="106">
        <f t="shared" si="77"/>
        <v>25</v>
      </c>
      <c r="B473" s="28">
        <f>FLOW!D485</f>
        <v>0</v>
      </c>
      <c r="C473" s="27">
        <f>FLOW!E485</f>
        <v>0</v>
      </c>
      <c r="D473" s="28">
        <f>FLOW!G485</f>
        <v>0</v>
      </c>
      <c r="E473" s="27">
        <f>FLOW!H485</f>
        <v>0</v>
      </c>
      <c r="F473" s="27">
        <f>ORC!E473</f>
        <v>0</v>
      </c>
      <c r="G473" s="28">
        <f>ORC!I473</f>
        <v>0</v>
      </c>
      <c r="H473" s="27">
        <f t="shared" si="78"/>
        <v>0</v>
      </c>
      <c r="I473" s="28"/>
      <c r="J473" s="27">
        <f t="shared" si="79"/>
        <v>0</v>
      </c>
      <c r="K473" s="28"/>
      <c r="L473" s="28">
        <f t="shared" si="80"/>
        <v>0</v>
      </c>
    </row>
    <row r="474" spans="1:12" x14ac:dyDescent="0.25">
      <c r="A474" s="106">
        <f t="shared" si="77"/>
        <v>26</v>
      </c>
      <c r="B474" s="28">
        <f>FLOW!D486</f>
        <v>0</v>
      </c>
      <c r="C474" s="27">
        <f>FLOW!E486</f>
        <v>0</v>
      </c>
      <c r="D474" s="28">
        <f>FLOW!G486</f>
        <v>0</v>
      </c>
      <c r="E474" s="27">
        <f>FLOW!H486</f>
        <v>0</v>
      </c>
      <c r="F474" s="27">
        <f>ORC!E474</f>
        <v>0</v>
      </c>
      <c r="G474" s="28">
        <f>ORC!I474</f>
        <v>0</v>
      </c>
      <c r="H474" s="27">
        <f t="shared" si="78"/>
        <v>0</v>
      </c>
      <c r="I474" s="28"/>
      <c r="J474" s="27">
        <f t="shared" si="79"/>
        <v>0</v>
      </c>
      <c r="K474" s="28"/>
      <c r="L474" s="28">
        <f t="shared" si="80"/>
        <v>0</v>
      </c>
    </row>
    <row r="475" spans="1:12" x14ac:dyDescent="0.25">
      <c r="A475" s="106">
        <f t="shared" si="77"/>
        <v>27</v>
      </c>
      <c r="B475" s="28">
        <f>FLOW!D487</f>
        <v>0</v>
      </c>
      <c r="C475" s="27">
        <f>FLOW!E487</f>
        <v>0</v>
      </c>
      <c r="D475" s="28">
        <f>FLOW!G487</f>
        <v>0</v>
      </c>
      <c r="E475" s="27">
        <f>FLOW!H487</f>
        <v>0</v>
      </c>
      <c r="F475" s="27">
        <f>ORC!E475</f>
        <v>0</v>
      </c>
      <c r="G475" s="28">
        <f>ORC!I475</f>
        <v>0</v>
      </c>
      <c r="H475" s="27">
        <f t="shared" si="78"/>
        <v>0</v>
      </c>
      <c r="I475" s="28"/>
      <c r="J475" s="27">
        <f t="shared" si="79"/>
        <v>0</v>
      </c>
      <c r="K475" s="28"/>
      <c r="L475" s="28">
        <f t="shared" si="80"/>
        <v>0</v>
      </c>
    </row>
    <row r="476" spans="1:12" x14ac:dyDescent="0.25">
      <c r="A476" s="106">
        <f t="shared" si="77"/>
        <v>28</v>
      </c>
      <c r="B476" s="28">
        <f>FLOW!D488</f>
        <v>0</v>
      </c>
      <c r="C476" s="27">
        <f>FLOW!E488</f>
        <v>0</v>
      </c>
      <c r="D476" s="28">
        <f>FLOW!G488</f>
        <v>0</v>
      </c>
      <c r="E476" s="27">
        <f>FLOW!H488</f>
        <v>0</v>
      </c>
      <c r="F476" s="27">
        <f>ORC!E476</f>
        <v>0</v>
      </c>
      <c r="G476" s="28">
        <f>ORC!I476</f>
        <v>0</v>
      </c>
      <c r="H476" s="27">
        <f t="shared" si="78"/>
        <v>0</v>
      </c>
      <c r="I476" s="28"/>
      <c r="J476" s="27">
        <f t="shared" si="79"/>
        <v>0</v>
      </c>
      <c r="K476" s="28"/>
      <c r="L476" s="28">
        <f t="shared" si="80"/>
        <v>0</v>
      </c>
    </row>
    <row r="477" spans="1:12" x14ac:dyDescent="0.25">
      <c r="A477" s="106">
        <f t="shared" si="77"/>
        <v>29</v>
      </c>
      <c r="B477" s="28">
        <f>FLOW!D489</f>
        <v>0</v>
      </c>
      <c r="C477" s="27">
        <f>FLOW!E489</f>
        <v>0</v>
      </c>
      <c r="D477" s="28">
        <f>FLOW!G489</f>
        <v>0</v>
      </c>
      <c r="E477" s="27">
        <f>FLOW!H489</f>
        <v>0</v>
      </c>
      <c r="F477" s="27">
        <f>ORC!E477</f>
        <v>0</v>
      </c>
      <c r="G477" s="28">
        <f>ORC!I477</f>
        <v>0</v>
      </c>
      <c r="H477" s="27">
        <f t="shared" si="78"/>
        <v>0</v>
      </c>
      <c r="I477" s="28"/>
      <c r="J477" s="27">
        <f t="shared" si="79"/>
        <v>0</v>
      </c>
      <c r="K477" s="28"/>
      <c r="L477" s="28">
        <f t="shared" si="80"/>
        <v>0</v>
      </c>
    </row>
    <row r="478" spans="1:12" x14ac:dyDescent="0.25">
      <c r="A478" s="106">
        <f t="shared" si="77"/>
        <v>30</v>
      </c>
      <c r="B478" s="28">
        <f>FLOW!D490</f>
        <v>0</v>
      </c>
      <c r="C478" s="27">
        <f>FLOW!E490</f>
        <v>0</v>
      </c>
      <c r="D478" s="28">
        <f>FLOW!G490</f>
        <v>0</v>
      </c>
      <c r="E478" s="27">
        <f>FLOW!H490</f>
        <v>0</v>
      </c>
      <c r="F478" s="27">
        <f>ORC!E478</f>
        <v>0</v>
      </c>
      <c r="G478" s="28">
        <f>ORC!I478</f>
        <v>0</v>
      </c>
      <c r="H478" s="27">
        <f t="shared" si="78"/>
        <v>0</v>
      </c>
      <c r="I478" s="28"/>
      <c r="J478" s="27">
        <f t="shared" si="79"/>
        <v>0</v>
      </c>
      <c r="K478" s="28"/>
      <c r="L478" s="28">
        <f t="shared" si="80"/>
        <v>0</v>
      </c>
    </row>
    <row r="479" spans="1:12" ht="18.75" thickBot="1" x14ac:dyDescent="0.3">
      <c r="A479" s="106">
        <f t="shared" si="77"/>
        <v>31</v>
      </c>
      <c r="B479" s="28">
        <f>FLOW!D491</f>
        <v>0</v>
      </c>
      <c r="C479" s="27">
        <f>FLOW!E491</f>
        <v>0</v>
      </c>
      <c r="D479" s="28">
        <f>FLOW!G491</f>
        <v>0</v>
      </c>
      <c r="E479" s="27">
        <f>FLOW!H491</f>
        <v>0</v>
      </c>
      <c r="F479" s="27">
        <f>ORC!E479</f>
        <v>0</v>
      </c>
      <c r="G479" s="28">
        <f>ORC!I479</f>
        <v>0</v>
      </c>
      <c r="H479" s="27">
        <f t="shared" si="78"/>
        <v>0</v>
      </c>
      <c r="I479" s="28"/>
      <c r="J479" s="27">
        <f t="shared" si="79"/>
        <v>0</v>
      </c>
      <c r="K479" s="28"/>
      <c r="L479" s="28">
        <f t="shared" si="80"/>
        <v>0</v>
      </c>
    </row>
    <row r="480" spans="1:12" ht="18.75" thickTop="1" x14ac:dyDescent="0.25">
      <c r="A480" s="109" t="s">
        <v>36</v>
      </c>
      <c r="B480" s="110">
        <f>MAX(B449:B479)</f>
        <v>0</v>
      </c>
      <c r="C480" s="110">
        <f t="shared" ref="C480:L480" si="81">MAX(C449:C479)</f>
        <v>0</v>
      </c>
      <c r="D480" s="110">
        <f t="shared" si="81"/>
        <v>0</v>
      </c>
      <c r="E480" s="110">
        <f t="shared" si="81"/>
        <v>0</v>
      </c>
      <c r="F480" s="110">
        <f t="shared" si="81"/>
        <v>0</v>
      </c>
      <c r="G480" s="110">
        <f t="shared" si="81"/>
        <v>0</v>
      </c>
      <c r="H480" s="110">
        <f t="shared" si="81"/>
        <v>0</v>
      </c>
      <c r="I480" s="110">
        <f t="shared" si="81"/>
        <v>0</v>
      </c>
      <c r="J480" s="110">
        <f t="shared" si="81"/>
        <v>0</v>
      </c>
      <c r="K480" s="110">
        <f t="shared" si="81"/>
        <v>0</v>
      </c>
      <c r="L480" s="110">
        <f t="shared" si="81"/>
        <v>0</v>
      </c>
    </row>
    <row r="481" spans="1:12" x14ac:dyDescent="0.25">
      <c r="A481" s="106" t="s">
        <v>37</v>
      </c>
      <c r="B481" s="28">
        <f>MIN(B449:B479)</f>
        <v>0</v>
      </c>
      <c r="C481" s="28">
        <f t="shared" ref="C481:L481" si="82">MIN(C449:C479)</f>
        <v>0</v>
      </c>
      <c r="D481" s="28">
        <f t="shared" si="82"/>
        <v>0</v>
      </c>
      <c r="E481" s="28">
        <f t="shared" si="82"/>
        <v>0</v>
      </c>
      <c r="F481" s="28">
        <f t="shared" si="82"/>
        <v>0</v>
      </c>
      <c r="G481" s="28">
        <f t="shared" si="82"/>
        <v>0</v>
      </c>
      <c r="H481" s="28">
        <f t="shared" si="82"/>
        <v>0</v>
      </c>
      <c r="I481" s="28">
        <f t="shared" si="82"/>
        <v>0</v>
      </c>
      <c r="J481" s="28">
        <f t="shared" si="82"/>
        <v>0</v>
      </c>
      <c r="K481" s="28">
        <f t="shared" si="82"/>
        <v>0</v>
      </c>
      <c r="L481" s="28">
        <f t="shared" si="82"/>
        <v>0</v>
      </c>
    </row>
    <row r="482" spans="1:12" x14ac:dyDescent="0.25">
      <c r="A482" s="106" t="s">
        <v>35</v>
      </c>
      <c r="B482" s="28">
        <f>AVERAGE(B449:B479)</f>
        <v>0</v>
      </c>
      <c r="C482" s="28">
        <f t="shared" ref="C482:L482" si="83">AVERAGE(C449:C479)</f>
        <v>0</v>
      </c>
      <c r="D482" s="28">
        <f t="shared" si="83"/>
        <v>0</v>
      </c>
      <c r="E482" s="28">
        <f t="shared" si="83"/>
        <v>0</v>
      </c>
      <c r="F482" s="28">
        <f t="shared" si="83"/>
        <v>0</v>
      </c>
      <c r="G482" s="28">
        <f t="shared" si="83"/>
        <v>0</v>
      </c>
      <c r="H482" s="28">
        <f t="shared" si="83"/>
        <v>0</v>
      </c>
      <c r="I482" s="28" t="e">
        <f t="shared" si="83"/>
        <v>#DIV/0!</v>
      </c>
      <c r="J482" s="28">
        <f t="shared" si="83"/>
        <v>0</v>
      </c>
      <c r="K482" s="28" t="e">
        <f t="shared" si="83"/>
        <v>#DIV/0!</v>
      </c>
      <c r="L482" s="28">
        <f t="shared" si="83"/>
        <v>0</v>
      </c>
    </row>
    <row r="483" spans="1:12" x14ac:dyDescent="0.25">
      <c r="A483" s="112" t="s">
        <v>38</v>
      </c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</row>
    <row r="484" spans="1:12" x14ac:dyDescent="0.25">
      <c r="A484" s="113" t="s">
        <v>39</v>
      </c>
    </row>
  </sheetData>
  <mergeCells count="40">
    <mergeCell ref="D82:E82"/>
    <mergeCell ref="H82:I82"/>
    <mergeCell ref="J82:K82"/>
    <mergeCell ref="A121:L121"/>
    <mergeCell ref="D163:E163"/>
    <mergeCell ref="J163:K163"/>
    <mergeCell ref="D123:E123"/>
    <mergeCell ref="H123:I123"/>
    <mergeCell ref="J123:K123"/>
    <mergeCell ref="J285:K285"/>
    <mergeCell ref="D204:E204"/>
    <mergeCell ref="H204:I204"/>
    <mergeCell ref="A161:L161"/>
    <mergeCell ref="J244:K244"/>
    <mergeCell ref="B285:C285"/>
    <mergeCell ref="D244:E244"/>
    <mergeCell ref="H244:I244"/>
    <mergeCell ref="A283:L283"/>
    <mergeCell ref="D3:E3"/>
    <mergeCell ref="H3:I3"/>
    <mergeCell ref="J3:K3"/>
    <mergeCell ref="D44:E44"/>
    <mergeCell ref="H44:I44"/>
    <mergeCell ref="J44:K44"/>
    <mergeCell ref="J447:K447"/>
    <mergeCell ref="D407:E407"/>
    <mergeCell ref="H407:I407"/>
    <mergeCell ref="J407:K407"/>
    <mergeCell ref="H163:I163"/>
    <mergeCell ref="D366:E366"/>
    <mergeCell ref="H366:I366"/>
    <mergeCell ref="D447:E447"/>
    <mergeCell ref="H447:I447"/>
    <mergeCell ref="J366:K366"/>
    <mergeCell ref="D326:E326"/>
    <mergeCell ref="H326:I326"/>
    <mergeCell ref="J326:K326"/>
    <mergeCell ref="J204:K204"/>
    <mergeCell ref="D285:E285"/>
    <mergeCell ref="H285:I285"/>
  </mergeCells>
  <phoneticPr fontId="0" type="noConversion"/>
  <printOptions verticalCentered="1"/>
  <pageMargins left="1.25" right="0.25" top="0.25" bottom="0.25" header="0" footer="0"/>
  <pageSetup paperSize="5" scale="1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"/>
  <sheetViews>
    <sheetView showGridLines="0" tabSelected="1" zoomScale="80" zoomScaleNormal="80" workbookViewId="0">
      <selection activeCell="J39" sqref="J39"/>
    </sheetView>
  </sheetViews>
  <sheetFormatPr defaultColWidth="8.77734375" defaultRowHeight="12.75" x14ac:dyDescent="0.2"/>
  <cols>
    <col min="1" max="1" width="3" style="122" customWidth="1"/>
    <col min="2" max="2" width="1.77734375" style="122" customWidth="1"/>
    <col min="3" max="3" width="8.77734375" style="122"/>
    <col min="4" max="4" width="1.77734375" style="122" customWidth="1"/>
    <col min="5" max="5" width="8.21875" style="122" bestFit="1" customWidth="1"/>
    <col min="6" max="6" width="1.21875" style="122" customWidth="1"/>
    <col min="7" max="7" width="10.21875" style="122" bestFit="1" customWidth="1"/>
    <col min="8" max="11" width="8.77734375" style="122"/>
    <col min="12" max="12" width="5" style="122" customWidth="1"/>
    <col min="13" max="13" width="1.77734375" style="122" customWidth="1"/>
    <col min="14" max="14" width="6.77734375" style="122" customWidth="1"/>
    <col min="15" max="15" width="1.21875" style="122" customWidth="1"/>
    <col min="16" max="16384" width="8.77734375" style="122"/>
  </cols>
  <sheetData>
    <row r="1" spans="1:16" ht="15.75" x14ac:dyDescent="0.25">
      <c r="A1" s="446" t="s">
        <v>79</v>
      </c>
      <c r="B1" s="446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</row>
    <row r="2" spans="1:16" ht="8.1" customHeight="1" x14ac:dyDescent="0.25">
      <c r="A2" s="123"/>
      <c r="B2" s="123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</row>
    <row r="3" spans="1:16" x14ac:dyDescent="0.2">
      <c r="A3" s="448" t="s">
        <v>80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</row>
    <row r="4" spans="1:16" x14ac:dyDescent="0.2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</row>
    <row r="6" spans="1:16" ht="15" x14ac:dyDescent="0.2">
      <c r="A6" s="443" t="s">
        <v>81</v>
      </c>
      <c r="B6" s="443"/>
      <c r="C6" s="443"/>
      <c r="E6" s="126" t="str">
        <f ca="1">TEXT(G6,"ddd")</f>
        <v>Fri</v>
      </c>
      <c r="F6" s="156" t="s">
        <v>82</v>
      </c>
      <c r="G6" s="265">
        <f ca="1">TODAY()</f>
        <v>43770</v>
      </c>
      <c r="H6" s="127"/>
    </row>
    <row r="7" spans="1:16" x14ac:dyDescent="0.2">
      <c r="E7" s="127"/>
      <c r="F7" s="127"/>
      <c r="G7" s="127"/>
      <c r="H7" s="127"/>
    </row>
    <row r="8" spans="1:16" x14ac:dyDescent="0.2">
      <c r="E8" s="127"/>
      <c r="F8" s="127"/>
      <c r="G8" s="127"/>
      <c r="H8" s="127"/>
    </row>
    <row r="10" spans="1:16" x14ac:dyDescent="0.2">
      <c r="A10" s="449" t="s">
        <v>83</v>
      </c>
      <c r="B10" s="449"/>
      <c r="C10" s="449"/>
      <c r="D10" s="449"/>
      <c r="E10" s="449"/>
      <c r="F10" s="449"/>
      <c r="G10" s="449"/>
      <c r="K10" s="449" t="s">
        <v>84</v>
      </c>
      <c r="L10" s="449"/>
      <c r="M10" s="449"/>
      <c r="N10" s="449"/>
      <c r="O10" s="449"/>
      <c r="P10" s="449"/>
    </row>
    <row r="11" spans="1:16" x14ac:dyDescent="0.2">
      <c r="C11" s="128"/>
      <c r="D11" s="128"/>
      <c r="K11" s="128"/>
    </row>
    <row r="12" spans="1:16" ht="20.100000000000001" customHeight="1" x14ac:dyDescent="0.2">
      <c r="A12" s="122" t="s">
        <v>85</v>
      </c>
      <c r="F12" s="450"/>
      <c r="G12" s="450"/>
      <c r="K12" s="451" t="s">
        <v>85</v>
      </c>
      <c r="L12" s="451"/>
      <c r="M12" s="451"/>
      <c r="N12" s="451"/>
      <c r="O12" s="450"/>
      <c r="P12" s="450"/>
    </row>
    <row r="13" spans="1:16" ht="20.100000000000001" customHeight="1" x14ac:dyDescent="0.2">
      <c r="A13" s="444" t="s">
        <v>232</v>
      </c>
      <c r="B13" s="444"/>
      <c r="C13" s="444"/>
      <c r="D13" s="444"/>
      <c r="E13" s="444"/>
      <c r="F13" s="444"/>
      <c r="G13" s="444"/>
      <c r="K13" s="441" t="s">
        <v>230</v>
      </c>
      <c r="L13" s="441"/>
      <c r="M13" s="441"/>
      <c r="N13" s="441"/>
      <c r="O13" s="441"/>
      <c r="P13" s="441"/>
    </row>
    <row r="14" spans="1:16" ht="20.100000000000001" customHeight="1" x14ac:dyDescent="0.2">
      <c r="A14" s="444" t="s">
        <v>231</v>
      </c>
      <c r="B14" s="444"/>
      <c r="C14" s="444"/>
      <c r="D14" s="444"/>
      <c r="E14" s="444"/>
      <c r="F14" s="444"/>
      <c r="G14" s="444"/>
      <c r="K14" s="445"/>
      <c r="L14" s="445"/>
      <c r="M14" s="445"/>
      <c r="N14" s="445"/>
      <c r="O14" s="445"/>
      <c r="P14" s="445"/>
    </row>
    <row r="15" spans="1:16" ht="20.100000000000001" customHeight="1" x14ac:dyDescent="0.2">
      <c r="A15" s="444" t="s">
        <v>228</v>
      </c>
      <c r="B15" s="444"/>
      <c r="C15" s="444"/>
      <c r="D15" s="444"/>
      <c r="E15" s="444"/>
      <c r="F15" s="444"/>
      <c r="G15" s="444"/>
      <c r="J15" s="127"/>
      <c r="K15" s="442"/>
      <c r="L15" s="442"/>
      <c r="M15" s="442"/>
      <c r="N15" s="442"/>
      <c r="O15" s="442"/>
      <c r="P15" s="442"/>
    </row>
    <row r="16" spans="1:16" ht="20.100000000000001" customHeight="1" x14ac:dyDescent="0.2">
      <c r="A16" s="444" t="s">
        <v>226</v>
      </c>
      <c r="B16" s="444"/>
      <c r="C16" s="444"/>
      <c r="D16" s="444"/>
      <c r="E16" s="444"/>
      <c r="F16" s="444"/>
      <c r="G16" s="444"/>
      <c r="J16" s="127"/>
      <c r="K16" s="371"/>
      <c r="L16" s="371"/>
      <c r="M16" s="371"/>
      <c r="N16" s="371"/>
      <c r="O16" s="371"/>
      <c r="P16" s="371"/>
    </row>
    <row r="17" spans="1:16" ht="20.100000000000001" customHeight="1" x14ac:dyDescent="0.2">
      <c r="A17" s="444" t="s">
        <v>186</v>
      </c>
      <c r="B17" s="444"/>
      <c r="C17" s="444"/>
      <c r="D17" s="444"/>
      <c r="E17" s="444"/>
      <c r="F17" s="444"/>
      <c r="G17" s="444"/>
      <c r="J17" s="127"/>
      <c r="K17" s="372"/>
      <c r="L17" s="372"/>
      <c r="M17" s="372"/>
      <c r="N17" s="372"/>
      <c r="O17" s="372"/>
      <c r="P17" s="372"/>
    </row>
    <row r="19" spans="1:16" x14ac:dyDescent="0.2">
      <c r="G19" s="449" t="s">
        <v>86</v>
      </c>
      <c r="H19" s="449"/>
      <c r="J19" s="449" t="s">
        <v>87</v>
      </c>
      <c r="K19" s="449"/>
      <c r="N19" s="449" t="s">
        <v>72</v>
      </c>
      <c r="O19" s="449"/>
      <c r="P19" s="449"/>
    </row>
    <row r="21" spans="1:16" ht="20.100000000000001" customHeight="1" x14ac:dyDescent="0.2">
      <c r="A21" s="122" t="s">
        <v>88</v>
      </c>
      <c r="G21" s="456">
        <f ca="1">INDEX(ORC!G5:G482,MATCH(G6,ORC!Z5:Z479))</f>
        <v>43.9</v>
      </c>
      <c r="H21" s="456"/>
      <c r="J21" s="456">
        <f ca="1">INDEX(ORC!K5:K482,MATCH(G6,ORC!Z5:Z479))</f>
        <v>43.7</v>
      </c>
      <c r="K21" s="456"/>
      <c r="N21" s="456">
        <f ca="1">INDEX(ORC!B5:B482,MATCH(G6,ORC!Z5:Z479))</f>
        <v>43.5</v>
      </c>
      <c r="O21" s="456"/>
      <c r="P21" s="456"/>
    </row>
    <row r="22" spans="1:16" ht="20.100000000000001" customHeight="1" x14ac:dyDescent="0.2">
      <c r="A22" s="122" t="s">
        <v>89</v>
      </c>
      <c r="F22" s="129" t="s">
        <v>90</v>
      </c>
      <c r="G22" s="455">
        <f ca="1">INDEX(ORC!H5:H482,MATCH(G6,ORC!Z5:Z479))</f>
        <v>27.6</v>
      </c>
      <c r="H22" s="455"/>
      <c r="I22" s="129" t="s">
        <v>169</v>
      </c>
      <c r="J22" s="455">
        <f ca="1">INDEX(ORC!L5:L482,MATCH(G6,ORC!Z5:Z479))</f>
        <v>27.3</v>
      </c>
      <c r="K22" s="455"/>
      <c r="M22" s="129" t="s">
        <v>169</v>
      </c>
      <c r="N22" s="455">
        <f ca="1">INDEX(ORC!C5:C482,MATCH(G6,ORC!Z5:Z479))</f>
        <v>26.9</v>
      </c>
      <c r="O22" s="455"/>
      <c r="P22" s="455"/>
    </row>
    <row r="23" spans="1:16" ht="20.100000000000001" customHeight="1" x14ac:dyDescent="0.2">
      <c r="A23" s="122" t="s">
        <v>91</v>
      </c>
      <c r="G23" s="456">
        <f ca="1">G21-G22</f>
        <v>16.299999999999997</v>
      </c>
      <c r="H23" s="456"/>
      <c r="J23" s="456">
        <f ca="1">J21-J22</f>
        <v>16.400000000000002</v>
      </c>
      <c r="K23" s="456"/>
      <c r="N23" s="456">
        <f ca="1">N21-N22</f>
        <v>16.600000000000001</v>
      </c>
      <c r="O23" s="456"/>
      <c r="P23" s="456"/>
    </row>
    <row r="24" spans="1:16" ht="20.100000000000001" customHeight="1" x14ac:dyDescent="0.2">
      <c r="A24" s="122" t="s">
        <v>92</v>
      </c>
      <c r="G24" s="457">
        <f ca="1">INDEX(ORC!J5:J482,MATCH(G6,ORC!Z5:Z479))</f>
        <v>101</v>
      </c>
      <c r="H24" s="457"/>
      <c r="I24" s="130"/>
      <c r="J24" s="457">
        <f ca="1">INDEX(ORC!N5:N482,MATCH(G6,ORC!Z5:Z479))</f>
        <v>0</v>
      </c>
      <c r="K24" s="457"/>
      <c r="L24" s="130"/>
      <c r="M24" s="130"/>
      <c r="N24" s="457">
        <f ca="1">INDEX(ORC!E5:E482,MATCH(G6,ORC!Z5:Z479))</f>
        <v>129</v>
      </c>
      <c r="O24" s="457"/>
      <c r="P24" s="457"/>
    </row>
    <row r="25" spans="1:16" ht="20.100000000000001" customHeight="1" x14ac:dyDescent="0.2">
      <c r="G25" s="124"/>
      <c r="H25" s="124"/>
      <c r="I25" s="130"/>
      <c r="J25" s="124"/>
      <c r="K25" s="124"/>
      <c r="L25" s="130"/>
      <c r="M25" s="130"/>
      <c r="N25" s="124"/>
      <c r="O25" s="124"/>
      <c r="P25" s="124"/>
    </row>
    <row r="27" spans="1:16" ht="15" x14ac:dyDescent="0.2">
      <c r="H27" s="122" t="s">
        <v>93</v>
      </c>
      <c r="J27" s="373">
        <f ca="1">(G24+J24+N24)</f>
        <v>230</v>
      </c>
    </row>
    <row r="28" spans="1:16" ht="15" x14ac:dyDescent="0.2">
      <c r="J28" s="130"/>
    </row>
    <row r="30" spans="1:16" ht="20.100000000000001" customHeight="1" x14ac:dyDescent="0.2">
      <c r="A30" s="122" t="s">
        <v>94</v>
      </c>
      <c r="H30" s="124">
        <f ca="1">H31+H32</f>
        <v>824</v>
      </c>
      <c r="J30" s="122" t="s">
        <v>95</v>
      </c>
      <c r="O30" s="447">
        <f ca="1">J27</f>
        <v>230</v>
      </c>
      <c r="P30" s="447"/>
    </row>
    <row r="31" spans="1:16" ht="20.100000000000001" customHeight="1" x14ac:dyDescent="0.2">
      <c r="A31" s="122" t="s">
        <v>95</v>
      </c>
      <c r="G31" s="131" t="s">
        <v>90</v>
      </c>
      <c r="H31" s="124">
        <f ca="1">J27</f>
        <v>230</v>
      </c>
      <c r="J31" s="122" t="s">
        <v>96</v>
      </c>
      <c r="N31" s="131" t="s">
        <v>97</v>
      </c>
      <c r="O31" s="458">
        <f ca="1">O32-O30</f>
        <v>60</v>
      </c>
      <c r="P31" s="458"/>
    </row>
    <row r="32" spans="1:16" ht="20.100000000000001" customHeight="1" x14ac:dyDescent="0.2">
      <c r="A32" s="122" t="s">
        <v>98</v>
      </c>
      <c r="H32" s="132">
        <f ca="1">INDEX(FLOW!E6:E491,MATCH(G6,FLOW!Z6:Z491,0))</f>
        <v>594</v>
      </c>
      <c r="J32" s="122" t="s">
        <v>99</v>
      </c>
      <c r="O32" s="454">
        <f ca="1">INDEX(FLOW!H6:H491,MATCH(G6,FLOW!Z6:Z491,0))</f>
        <v>290</v>
      </c>
      <c r="P32" s="454"/>
    </row>
    <row r="33" spans="1:17" ht="20.100000000000001" customHeight="1" x14ac:dyDescent="0.2">
      <c r="A33" s="122" t="s">
        <v>100</v>
      </c>
      <c r="H33" s="133">
        <f ca="1">INDEX(FLOW!D6:D491,MATCH(G6,FLOW!Z6:Z491,0))</f>
        <v>41.5</v>
      </c>
      <c r="J33" s="122" t="s">
        <v>101</v>
      </c>
      <c r="O33" s="456">
        <f ca="1">INDEX(FLOW!G6:G491,MATCH(G6,FLOW!Z6:Z491,0))</f>
        <v>23.9</v>
      </c>
      <c r="P33" s="456"/>
    </row>
    <row r="34" spans="1:17" ht="15" customHeight="1" x14ac:dyDescent="0.2"/>
    <row r="37" spans="1:17" ht="20.100000000000001" customHeight="1" x14ac:dyDescent="0.2">
      <c r="A37" s="459" t="s">
        <v>102</v>
      </c>
      <c r="B37" s="459"/>
      <c r="C37" s="459"/>
      <c r="D37" s="459"/>
      <c r="E37" s="459"/>
      <c r="F37" s="460"/>
      <c r="H37" s="122" t="s">
        <v>103</v>
      </c>
      <c r="J37" s="134">
        <f ca="1">H32+O32</f>
        <v>884</v>
      </c>
      <c r="L37" s="461" t="s">
        <v>104</v>
      </c>
      <c r="M37" s="459"/>
      <c r="N37" s="459"/>
      <c r="O37" s="459"/>
      <c r="P37" s="459"/>
    </row>
    <row r="38" spans="1:17" ht="20.100000000000001" customHeight="1" x14ac:dyDescent="0.2">
      <c r="A38" s="127"/>
      <c r="B38" s="127"/>
      <c r="C38" s="127"/>
      <c r="D38" s="127"/>
      <c r="E38" s="127"/>
      <c r="F38" s="135"/>
      <c r="H38" s="122" t="s">
        <v>53</v>
      </c>
      <c r="J38" s="136">
        <f ca="1">O32/J37*100</f>
        <v>32.805429864253391</v>
      </c>
      <c r="L38" s="137"/>
      <c r="M38" s="127"/>
      <c r="N38" s="127"/>
      <c r="O38" s="127"/>
      <c r="P38" s="127"/>
    </row>
    <row r="39" spans="1:17" ht="20.100000000000001" customHeight="1" x14ac:dyDescent="0.2">
      <c r="A39" s="138">
        <v>2</v>
      </c>
      <c r="B39" s="139" t="s">
        <v>105</v>
      </c>
      <c r="C39" s="191">
        <v>13708</v>
      </c>
      <c r="D39" s="139" t="s">
        <v>106</v>
      </c>
      <c r="E39" s="141">
        <f>+A39*C39</f>
        <v>27416</v>
      </c>
      <c r="F39" s="142"/>
      <c r="H39" s="122" t="s">
        <v>107</v>
      </c>
      <c r="J39" s="143">
        <v>32.4</v>
      </c>
      <c r="L39" s="144">
        <v>6</v>
      </c>
      <c r="M39" s="145" t="s">
        <v>105</v>
      </c>
      <c r="N39" s="197"/>
      <c r="O39" s="145" t="s">
        <v>106</v>
      </c>
      <c r="P39" s="146">
        <f>+L39*N39</f>
        <v>0</v>
      </c>
    </row>
    <row r="40" spans="1:17" ht="20.100000000000001" customHeight="1" x14ac:dyDescent="0.2">
      <c r="A40" s="138">
        <v>2</v>
      </c>
      <c r="B40" s="139" t="s">
        <v>105</v>
      </c>
      <c r="C40" s="140">
        <v>21838</v>
      </c>
      <c r="D40" s="139" t="s">
        <v>106</v>
      </c>
      <c r="E40" s="141">
        <f>+A40*C40</f>
        <v>43676</v>
      </c>
      <c r="F40" s="142"/>
      <c r="H40" s="122" t="s">
        <v>108</v>
      </c>
      <c r="J40" s="147">
        <f ca="1">INDEX(FLOW!N6:N491,MATCH(G6,FLOW!Z6:Z491))</f>
        <v>30.694263925574983</v>
      </c>
      <c r="L40" s="137"/>
      <c r="M40" s="127"/>
      <c r="N40" s="127"/>
      <c r="O40" s="127"/>
      <c r="P40" s="127"/>
    </row>
    <row r="41" spans="1:17" ht="20.100000000000001" customHeight="1" x14ac:dyDescent="0.2">
      <c r="A41" s="138">
        <v>2</v>
      </c>
      <c r="B41" s="139" t="s">
        <v>105</v>
      </c>
      <c r="C41" s="140">
        <v>7414</v>
      </c>
      <c r="D41" s="139" t="s">
        <v>106</v>
      </c>
      <c r="E41" s="141">
        <f>+A41*C41</f>
        <v>14828</v>
      </c>
      <c r="F41" s="142"/>
      <c r="H41" s="122" t="s">
        <v>109</v>
      </c>
      <c r="J41" s="148">
        <f ca="1">INDEX(ORC!P5:P482,MATCH(G6,ORC!Z5:Z479))</f>
        <v>44.1</v>
      </c>
      <c r="L41" s="137"/>
      <c r="M41" s="127"/>
      <c r="N41" s="127"/>
      <c r="O41" s="127"/>
      <c r="P41" s="127"/>
    </row>
    <row r="42" spans="1:17" ht="20.100000000000001" customHeight="1" x14ac:dyDescent="0.2">
      <c r="A42" s="138">
        <v>1</v>
      </c>
      <c r="B42" s="139" t="s">
        <v>105</v>
      </c>
      <c r="C42" s="140">
        <v>15170</v>
      </c>
      <c r="D42" s="139" t="s">
        <v>106</v>
      </c>
      <c r="E42" s="141">
        <f>+A42*C42</f>
        <v>15170</v>
      </c>
      <c r="F42" s="142"/>
      <c r="H42" s="122" t="s">
        <v>52</v>
      </c>
      <c r="J42" s="150">
        <f ca="1">INDEX(ORC!Q5:Q482,MATCH(G6,ORC!Z5:Z479))</f>
        <v>38.4</v>
      </c>
      <c r="L42" s="137"/>
      <c r="M42" s="127"/>
      <c r="N42" s="127"/>
      <c r="O42" s="127"/>
      <c r="P42" s="127"/>
      <c r="Q42" s="145"/>
    </row>
    <row r="43" spans="1:17" ht="20.100000000000001" customHeight="1" x14ac:dyDescent="0.2">
      <c r="A43" s="139"/>
      <c r="B43" s="139"/>
      <c r="C43" s="139"/>
      <c r="D43" s="139"/>
      <c r="E43" s="149">
        <f>+E39+E40+E41+E42</f>
        <v>101090</v>
      </c>
      <c r="F43" s="135"/>
      <c r="H43" s="122" t="s">
        <v>110</v>
      </c>
      <c r="J43" s="151">
        <f ca="1">J24/J27*100</f>
        <v>0</v>
      </c>
      <c r="L43" s="137"/>
      <c r="M43" s="127"/>
      <c r="N43" s="127"/>
      <c r="O43" s="127"/>
      <c r="P43" s="127"/>
    </row>
    <row r="44" spans="1:17" x14ac:dyDescent="0.2">
      <c r="A44" s="127"/>
      <c r="B44" s="127"/>
      <c r="C44" s="127"/>
      <c r="D44" s="127"/>
      <c r="E44" s="127"/>
      <c r="F44" s="135"/>
      <c r="L44" s="137"/>
      <c r="M44" s="127"/>
      <c r="N44" s="127"/>
      <c r="O44" s="127"/>
      <c r="P44" s="127"/>
    </row>
    <row r="45" spans="1:17" x14ac:dyDescent="0.2">
      <c r="A45" s="127"/>
      <c r="B45" s="127"/>
      <c r="C45" s="127"/>
      <c r="D45" s="127"/>
      <c r="E45" s="127"/>
      <c r="F45" s="135"/>
      <c r="G45" s="452" t="s">
        <v>38</v>
      </c>
      <c r="H45" s="448"/>
      <c r="I45" s="448"/>
      <c r="J45" s="448"/>
      <c r="K45" s="453"/>
      <c r="L45" s="137"/>
      <c r="M45" s="127"/>
      <c r="N45" s="127"/>
      <c r="O45" s="127"/>
      <c r="P45" s="127"/>
    </row>
    <row r="46" spans="1:17" x14ac:dyDescent="0.2">
      <c r="A46" s="127"/>
      <c r="B46" s="127"/>
      <c r="C46" s="127"/>
      <c r="D46" s="127"/>
      <c r="E46" s="127"/>
      <c r="F46" s="135"/>
      <c r="G46" s="452" t="s">
        <v>39</v>
      </c>
      <c r="H46" s="448"/>
      <c r="I46" s="448"/>
      <c r="J46" s="448"/>
      <c r="K46" s="453"/>
      <c r="L46" s="137"/>
      <c r="M46" s="127"/>
      <c r="N46" s="127"/>
      <c r="O46" s="127"/>
      <c r="P46" s="127"/>
    </row>
    <row r="47" spans="1:17" x14ac:dyDescent="0.2">
      <c r="A47" s="127"/>
      <c r="B47" s="127"/>
      <c r="C47" s="127"/>
      <c r="D47" s="127"/>
      <c r="E47" s="127"/>
      <c r="F47" s="127"/>
      <c r="L47" s="127"/>
      <c r="M47" s="127"/>
      <c r="N47" s="127"/>
      <c r="O47" s="127"/>
      <c r="P47" s="127"/>
    </row>
    <row r="48" spans="1:17" x14ac:dyDescent="0.2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</row>
    <row r="49" spans="1:16" x14ac:dyDescent="0.2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</row>
    <row r="50" spans="1:16" x14ac:dyDescent="0.2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</row>
    <row r="51" spans="1:16" x14ac:dyDescent="0.2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</row>
    <row r="52" spans="1:16" x14ac:dyDescent="0.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</row>
    <row r="53" spans="1:16" x14ac:dyDescent="0.2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</row>
    <row r="54" spans="1:16" x14ac:dyDescent="0.2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</row>
    <row r="55" spans="1:16" x14ac:dyDescent="0.2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</row>
    <row r="56" spans="1:16" x14ac:dyDescent="0.2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</row>
    <row r="57" spans="1:16" x14ac:dyDescent="0.2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</row>
    <row r="58" spans="1:16" x14ac:dyDescent="0.2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</row>
    <row r="59" spans="1:16" x14ac:dyDescent="0.2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</row>
    <row r="60" spans="1:16" x14ac:dyDescent="0.2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</row>
    <row r="61" spans="1:16" x14ac:dyDescent="0.2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</row>
    <row r="62" spans="1:16" x14ac:dyDescent="0.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</row>
    <row r="63" spans="1:16" x14ac:dyDescent="0.2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</row>
    <row r="64" spans="1:16" x14ac:dyDescent="0.2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</row>
    <row r="65" spans="1:16" x14ac:dyDescent="0.2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</row>
    <row r="66" spans="1:16" x14ac:dyDescent="0.2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</row>
    <row r="67" spans="1:16" x14ac:dyDescent="0.2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</row>
    <row r="68" spans="1:16" x14ac:dyDescent="0.2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</row>
    <row r="69" spans="1:16" x14ac:dyDescent="0.2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</row>
    <row r="70" spans="1:16" x14ac:dyDescent="0.2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</row>
    <row r="71" spans="1:16" x14ac:dyDescent="0.2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</row>
    <row r="72" spans="1:16" x14ac:dyDescent="0.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</row>
    <row r="73" spans="1:16" x14ac:dyDescent="0.2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</row>
    <row r="74" spans="1:16" x14ac:dyDescent="0.2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</row>
    <row r="75" spans="1:16" x14ac:dyDescent="0.2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</row>
    <row r="76" spans="1:16" x14ac:dyDescent="0.2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</row>
    <row r="77" spans="1:16" x14ac:dyDescent="0.2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</row>
    <row r="78" spans="1:16" x14ac:dyDescent="0.2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</row>
    <row r="79" spans="1:16" x14ac:dyDescent="0.2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</row>
    <row r="80" spans="1:16" x14ac:dyDescent="0.2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</row>
    <row r="81" spans="1:16" x14ac:dyDescent="0.2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</row>
    <row r="82" spans="1:16" x14ac:dyDescent="0.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</row>
    <row r="83" spans="1:16" x14ac:dyDescent="0.2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</row>
    <row r="84" spans="1:16" x14ac:dyDescent="0.2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</row>
    <row r="85" spans="1:16" x14ac:dyDescent="0.2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</row>
    <row r="86" spans="1:16" x14ac:dyDescent="0.2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</row>
    <row r="87" spans="1:16" x14ac:dyDescent="0.2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</row>
    <row r="88" spans="1:16" x14ac:dyDescent="0.2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</row>
    <row r="89" spans="1:16" x14ac:dyDescent="0.2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</row>
    <row r="90" spans="1:16" x14ac:dyDescent="0.2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</row>
    <row r="91" spans="1:16" x14ac:dyDescent="0.2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</row>
    <row r="92" spans="1:16" x14ac:dyDescent="0.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</row>
    <row r="93" spans="1:16" x14ac:dyDescent="0.2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</row>
    <row r="94" spans="1:16" x14ac:dyDescent="0.2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</row>
    <row r="95" spans="1:16" x14ac:dyDescent="0.2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</row>
    <row r="96" spans="1:16" x14ac:dyDescent="0.2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</row>
    <row r="97" spans="1:16" x14ac:dyDescent="0.2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</row>
    <row r="98" spans="1:16" x14ac:dyDescent="0.2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</row>
    <row r="99" spans="1:16" x14ac:dyDescent="0.2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</row>
    <row r="100" spans="1:16" x14ac:dyDescent="0.2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</row>
    <row r="101" spans="1:16" x14ac:dyDescent="0.2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</row>
    <row r="102" spans="1:16" x14ac:dyDescent="0.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</row>
    <row r="103" spans="1:16" x14ac:dyDescent="0.2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</row>
    <row r="104" spans="1:16" x14ac:dyDescent="0.2">
      <c r="A104" s="127"/>
      <c r="B104" s="127"/>
      <c r="C104" s="127"/>
      <c r="D104" s="127"/>
      <c r="E104" s="127"/>
    </row>
  </sheetData>
  <mergeCells count="39">
    <mergeCell ref="A16:G16"/>
    <mergeCell ref="O33:P33"/>
    <mergeCell ref="A37:F37"/>
    <mergeCell ref="L37:P37"/>
    <mergeCell ref="G45:K45"/>
    <mergeCell ref="G19:H19"/>
    <mergeCell ref="J19:K19"/>
    <mergeCell ref="N19:P19"/>
    <mergeCell ref="G21:H21"/>
    <mergeCell ref="J21:K21"/>
    <mergeCell ref="N21:P21"/>
    <mergeCell ref="A17:G17"/>
    <mergeCell ref="G46:K46"/>
    <mergeCell ref="O32:P32"/>
    <mergeCell ref="G22:H22"/>
    <mergeCell ref="J22:K22"/>
    <mergeCell ref="N22:P22"/>
    <mergeCell ref="G23:H23"/>
    <mergeCell ref="J23:K23"/>
    <mergeCell ref="N23:P23"/>
    <mergeCell ref="G24:H24"/>
    <mergeCell ref="J24:K24"/>
    <mergeCell ref="N24:P24"/>
    <mergeCell ref="O30:P30"/>
    <mergeCell ref="O31:P31"/>
    <mergeCell ref="A1:P1"/>
    <mergeCell ref="A3:P3"/>
    <mergeCell ref="A10:G10"/>
    <mergeCell ref="K10:P10"/>
    <mergeCell ref="F12:G12"/>
    <mergeCell ref="K12:N12"/>
    <mergeCell ref="O12:P12"/>
    <mergeCell ref="K13:P13"/>
    <mergeCell ref="K15:P15"/>
    <mergeCell ref="A6:C6"/>
    <mergeCell ref="A13:G13"/>
    <mergeCell ref="A15:G15"/>
    <mergeCell ref="A14:G14"/>
    <mergeCell ref="K14:P14"/>
  </mergeCells>
  <printOptions horizontalCentered="1" verticalCentered="1"/>
  <pageMargins left="0.25" right="0.25" top="0.75" bottom="0.5" header="0.5" footer="0.5"/>
  <pageSetup scale="91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="85" zoomScaleNormal="85" workbookViewId="0">
      <selection activeCell="G26" sqref="G26"/>
    </sheetView>
  </sheetViews>
  <sheetFormatPr defaultColWidth="8.77734375" defaultRowHeight="15" x14ac:dyDescent="0.2"/>
  <cols>
    <col min="1" max="1" width="8.77734375" style="48" customWidth="1"/>
    <col min="2" max="14" width="9.77734375" style="48" customWidth="1"/>
    <col min="15" max="16" width="11.77734375" style="48" customWidth="1"/>
    <col min="17" max="16384" width="8.77734375" style="48"/>
  </cols>
  <sheetData>
    <row r="1" spans="1:17" s="31" customFormat="1" ht="16.149999999999999" customHeight="1" x14ac:dyDescent="0.2">
      <c r="A1" s="30" t="s">
        <v>55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s="31" customFormat="1" ht="16.149999999999999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69"/>
      <c r="K2" s="30"/>
      <c r="L2" s="30"/>
      <c r="M2" s="30"/>
      <c r="N2" s="30"/>
      <c r="O2" s="30"/>
      <c r="P2" s="30"/>
      <c r="Q2" s="30"/>
    </row>
    <row r="3" spans="1:17" s="31" customFormat="1" ht="16.149999999999999" customHeight="1" x14ac:dyDescent="0.2">
      <c r="A3" s="32" t="s">
        <v>9</v>
      </c>
      <c r="B3" s="33" t="s">
        <v>41</v>
      </c>
      <c r="C3" s="70"/>
      <c r="D3" s="70"/>
      <c r="E3" s="34"/>
      <c r="F3" s="35" t="s">
        <v>42</v>
      </c>
      <c r="G3" s="33" t="s">
        <v>43</v>
      </c>
      <c r="H3" s="70"/>
      <c r="I3" s="70"/>
      <c r="J3" s="34"/>
      <c r="K3" s="33" t="s">
        <v>44</v>
      </c>
      <c r="L3" s="70"/>
      <c r="M3" s="70"/>
      <c r="N3" s="34"/>
      <c r="O3" s="35" t="s">
        <v>45</v>
      </c>
      <c r="P3" s="35" t="s">
        <v>46</v>
      </c>
      <c r="Q3" s="71"/>
    </row>
    <row r="4" spans="1:17" s="31" customFormat="1" ht="16.149999999999999" customHeight="1" x14ac:dyDescent="0.2">
      <c r="A4" s="32">
        <v>2018</v>
      </c>
      <c r="B4" s="32" t="s">
        <v>48</v>
      </c>
      <c r="C4" s="32" t="s">
        <v>49</v>
      </c>
      <c r="D4" s="32" t="s">
        <v>50</v>
      </c>
      <c r="E4" s="32" t="s">
        <v>13</v>
      </c>
      <c r="F4" s="40" t="s">
        <v>13</v>
      </c>
      <c r="G4" s="32" t="s">
        <v>48</v>
      </c>
      <c r="H4" s="32" t="s">
        <v>49</v>
      </c>
      <c r="I4" s="32" t="s">
        <v>50</v>
      </c>
      <c r="J4" s="32" t="s">
        <v>51</v>
      </c>
      <c r="K4" s="32" t="s">
        <v>48</v>
      </c>
      <c r="L4" s="32" t="s">
        <v>49</v>
      </c>
      <c r="M4" s="32" t="s">
        <v>50</v>
      </c>
      <c r="N4" s="32" t="s">
        <v>51</v>
      </c>
      <c r="O4" s="40" t="s">
        <v>13</v>
      </c>
      <c r="P4" s="40" t="s">
        <v>14</v>
      </c>
      <c r="Q4" s="72"/>
    </row>
    <row r="5" spans="1:17" s="31" customFormat="1" ht="16.149999999999999" customHeight="1" x14ac:dyDescent="0.2">
      <c r="A5" s="32" t="s">
        <v>2</v>
      </c>
      <c r="B5" s="42">
        <f>ORC!B38</f>
        <v>56.235483870967741</v>
      </c>
      <c r="C5" s="42">
        <f>ORC!C38</f>
        <v>36.477419354838702</v>
      </c>
      <c r="D5" s="42">
        <f>ORC!D38</f>
        <v>19.758064516129025</v>
      </c>
      <c r="E5" s="42">
        <f>ORC!E38</f>
        <v>136.80645161290323</v>
      </c>
      <c r="F5" s="42">
        <f>ORC!F38</f>
        <v>0</v>
      </c>
      <c r="G5" s="42">
        <f>ORC!G38</f>
        <v>56.21612903225806</v>
      </c>
      <c r="H5" s="42">
        <f>ORC!H38</f>
        <v>37.041935483870958</v>
      </c>
      <c r="I5" s="42">
        <f>ORC!I38</f>
        <v>19.174193548387098</v>
      </c>
      <c r="J5" s="42">
        <f>ORC!J38</f>
        <v>53.645161290322584</v>
      </c>
      <c r="K5" s="42">
        <f>ORC!K38</f>
        <v>55.458064516129028</v>
      </c>
      <c r="L5" s="42">
        <f>ORC!L38</f>
        <v>37.08064516129032</v>
      </c>
      <c r="M5" s="42">
        <f>ORC!M38</f>
        <v>18.377419354838711</v>
      </c>
      <c r="N5" s="42">
        <f>ORC!N38</f>
        <v>20.93548387096774</v>
      </c>
      <c r="O5" s="42">
        <f>ORC!O38</f>
        <v>215.54674193548391</v>
      </c>
      <c r="P5" s="42">
        <f>ORC!P38</f>
        <v>56.29677419354838</v>
      </c>
      <c r="Q5" s="73"/>
    </row>
    <row r="6" spans="1:17" s="31" customFormat="1" ht="16.149999999999999" customHeight="1" x14ac:dyDescent="0.2">
      <c r="A6" s="32" t="s">
        <v>22</v>
      </c>
      <c r="B6" s="42">
        <f>ORC!B76</f>
        <v>56.36071428571428</v>
      </c>
      <c r="C6" s="42">
        <f>ORC!C76</f>
        <v>36.68571428571429</v>
      </c>
      <c r="D6" s="42">
        <f>ORC!D76</f>
        <v>19.675000000000001</v>
      </c>
      <c r="E6" s="42">
        <f>ORC!E76</f>
        <v>135.92857142857142</v>
      </c>
      <c r="F6" s="42">
        <f>ORC!F76</f>
        <v>0</v>
      </c>
      <c r="G6" s="42">
        <f>ORC!G76</f>
        <v>56.25714285714286</v>
      </c>
      <c r="H6" s="42">
        <f>ORC!H76</f>
        <v>37.467857142857142</v>
      </c>
      <c r="I6" s="42">
        <f>ORC!I76</f>
        <v>18.789285714285715</v>
      </c>
      <c r="J6" s="42">
        <f>ORC!J76</f>
        <v>70.857142857142861</v>
      </c>
      <c r="K6" s="42">
        <f>ORC!K76</f>
        <v>55.332142857142863</v>
      </c>
      <c r="L6" s="42">
        <f>ORC!L76</f>
        <v>37.539285714285711</v>
      </c>
      <c r="M6" s="42">
        <f>ORC!M76</f>
        <v>17.792857142857141</v>
      </c>
      <c r="N6" s="42">
        <f>ORC!N76</f>
        <v>61.571428571428569</v>
      </c>
      <c r="O6" s="42">
        <f>ORC!O76</f>
        <v>276.98021428571428</v>
      </c>
      <c r="P6" s="42">
        <f>ORC!P76</f>
        <v>56.403571428571425</v>
      </c>
      <c r="Q6" s="73"/>
    </row>
    <row r="7" spans="1:17" s="31" customFormat="1" ht="16.149999999999999" customHeight="1" x14ac:dyDescent="0.2">
      <c r="A7" s="32" t="s">
        <v>24</v>
      </c>
      <c r="B7" s="42">
        <f>ORC!B117</f>
        <v>63.609677419354838</v>
      </c>
      <c r="C7" s="42">
        <f>ORC!C117</f>
        <v>44.851612903225806</v>
      </c>
      <c r="D7" s="42">
        <f>ORC!D117</f>
        <v>18.758064516129028</v>
      </c>
      <c r="E7" s="42">
        <f>ORC!E117</f>
        <v>139.83870967741936</v>
      </c>
      <c r="F7" s="42">
        <f>ORC!F117</f>
        <v>0</v>
      </c>
      <c r="G7" s="42">
        <f>ORC!G117</f>
        <v>63.461290322580659</v>
      </c>
      <c r="H7" s="42">
        <f>ORC!H117</f>
        <v>46.167741935483875</v>
      </c>
      <c r="I7" s="42">
        <f>ORC!I117</f>
        <v>17.293548387096774</v>
      </c>
      <c r="J7" s="42">
        <f>ORC!J117</f>
        <v>116.12903225806451</v>
      </c>
      <c r="K7" s="42">
        <f>ORC!K117</f>
        <v>62.193548387096769</v>
      </c>
      <c r="L7" s="42">
        <f>ORC!L117</f>
        <v>46.158064516129031</v>
      </c>
      <c r="M7" s="42">
        <f>ORC!M117</f>
        <v>16.035483870967738</v>
      </c>
      <c r="N7" s="42">
        <f>ORC!N117</f>
        <v>72.516129032258064</v>
      </c>
      <c r="O7" s="42">
        <f>ORC!O117</f>
        <v>460.55477419354838</v>
      </c>
      <c r="P7" s="42">
        <f>ORC!P117</f>
        <v>63.574193548387093</v>
      </c>
      <c r="Q7" s="73"/>
    </row>
    <row r="8" spans="1:17" s="31" customFormat="1" ht="16.149999999999999" customHeight="1" x14ac:dyDescent="0.2">
      <c r="A8" s="32" t="s">
        <v>25</v>
      </c>
      <c r="B8" s="42">
        <f>ORC!B157</f>
        <v>61.050000000000004</v>
      </c>
      <c r="C8" s="42">
        <f>ORC!C157</f>
        <v>40.296666666666688</v>
      </c>
      <c r="D8" s="42">
        <f>ORC!D157</f>
        <v>20.753333333333327</v>
      </c>
      <c r="E8" s="42">
        <f>ORC!E157</f>
        <v>123.26666666666667</v>
      </c>
      <c r="F8" s="42">
        <f>ORC!F157</f>
        <v>0</v>
      </c>
      <c r="G8" s="42">
        <f>ORC!G157</f>
        <v>60.903333333333322</v>
      </c>
      <c r="H8" s="42">
        <f>ORC!H157</f>
        <v>41.216666666666669</v>
      </c>
      <c r="I8" s="42">
        <f>ORC!I157</f>
        <v>19.686666666666664</v>
      </c>
      <c r="J8" s="42">
        <f>ORC!J157</f>
        <v>63.033333333333331</v>
      </c>
      <c r="K8" s="42">
        <f>ORC!K157</f>
        <v>59.586666666666666</v>
      </c>
      <c r="L8" s="42">
        <f>ORC!L157</f>
        <v>41.14</v>
      </c>
      <c r="M8" s="42">
        <f>ORC!M157</f>
        <v>18.446666666666669</v>
      </c>
      <c r="N8" s="42">
        <f>ORC!N157</f>
        <v>96.233333333333334</v>
      </c>
      <c r="O8" s="42">
        <f>ORC!O157</f>
        <v>305.88440000000003</v>
      </c>
      <c r="P8" s="42">
        <f>ORC!P157</f>
        <v>60.876666666666665</v>
      </c>
      <c r="Q8" s="73"/>
    </row>
    <row r="9" spans="1:17" s="31" customFormat="1" ht="16.149999999999999" customHeight="1" x14ac:dyDescent="0.2">
      <c r="A9" s="32" t="s">
        <v>26</v>
      </c>
      <c r="B9" s="42">
        <f>ORC!B198</f>
        <v>63.293548387096749</v>
      </c>
      <c r="C9" s="42">
        <f>ORC!C198</f>
        <v>42.332258064516125</v>
      </c>
      <c r="D9" s="42">
        <f>ORC!D198</f>
        <v>20.961290322580645</v>
      </c>
      <c r="E9" s="42">
        <f>ORC!E198</f>
        <v>123.12903225806451</v>
      </c>
      <c r="F9" s="42">
        <f>ORC!F198</f>
        <v>0</v>
      </c>
      <c r="G9" s="42">
        <f>ORC!G198</f>
        <v>63.138709677419371</v>
      </c>
      <c r="H9" s="42">
        <f>ORC!H198</f>
        <v>43.277419354838706</v>
      </c>
      <c r="I9" s="42">
        <f>ORC!I198</f>
        <v>19.861290322580647</v>
      </c>
      <c r="J9" s="42">
        <f>ORC!J198</f>
        <v>98.870967741935488</v>
      </c>
      <c r="K9" s="42">
        <f>ORC!K198</f>
        <v>62.264516129032245</v>
      </c>
      <c r="L9" s="42">
        <f>ORC!L198</f>
        <v>43.258064516129032</v>
      </c>
      <c r="M9" s="42">
        <f>ORC!M198</f>
        <v>19.006451612903227</v>
      </c>
      <c r="N9" s="42">
        <f>ORC!N198</f>
        <v>31.93548387096774</v>
      </c>
      <c r="O9" s="42">
        <f>ORC!O198</f>
        <v>299.31409677419356</v>
      </c>
      <c r="P9" s="42">
        <f>ORC!P198</f>
        <v>63.154838709677442</v>
      </c>
      <c r="Q9" s="73"/>
    </row>
    <row r="10" spans="1:17" s="31" customFormat="1" ht="16.149999999999999" customHeight="1" x14ac:dyDescent="0.2">
      <c r="A10" s="32" t="s">
        <v>27</v>
      </c>
      <c r="B10" s="42">
        <f>ORC!B238</f>
        <v>63.476666666666674</v>
      </c>
      <c r="C10" s="42">
        <f>ORC!C238</f>
        <v>42.263333333333328</v>
      </c>
      <c r="D10" s="42">
        <f>ORC!D238</f>
        <v>21.213333333333335</v>
      </c>
      <c r="E10" s="42">
        <f>ORC!E238</f>
        <v>118.26666666666667</v>
      </c>
      <c r="F10" s="42">
        <f>ORC!F238</f>
        <v>0</v>
      </c>
      <c r="G10" s="42">
        <f>ORC!G238</f>
        <v>63.313333333333318</v>
      </c>
      <c r="H10" s="42">
        <f>ORC!H238</f>
        <v>43.433333333333351</v>
      </c>
      <c r="I10" s="42">
        <f>ORC!I238</f>
        <v>19.879999999999995</v>
      </c>
      <c r="J10" s="42">
        <f>ORC!J238</f>
        <v>90.466666666666669</v>
      </c>
      <c r="K10" s="42">
        <f>ORC!K238</f>
        <v>62.223333333333343</v>
      </c>
      <c r="L10" s="42">
        <f>ORC!L238</f>
        <v>43.393333333333345</v>
      </c>
      <c r="M10" s="42">
        <f>ORC!M238</f>
        <v>18.830000000000002</v>
      </c>
      <c r="N10" s="42">
        <f>ORC!N238</f>
        <v>66.5</v>
      </c>
      <c r="O10" s="42">
        <f>ORC!O238</f>
        <v>332.43069999999994</v>
      </c>
      <c r="P10" s="42">
        <f>ORC!P238</f>
        <v>63.330000000000005</v>
      </c>
      <c r="Q10" s="73"/>
    </row>
    <row r="11" spans="1:17" s="31" customFormat="1" ht="16.149999999999999" customHeight="1" x14ac:dyDescent="0.2">
      <c r="A11" s="32" t="s">
        <v>28</v>
      </c>
      <c r="B11" s="42">
        <f>ORC!B279</f>
        <v>61.167741935483875</v>
      </c>
      <c r="C11" s="42">
        <f>ORC!C279</f>
        <v>40.096774193548377</v>
      </c>
      <c r="D11" s="42">
        <f>ORC!D279</f>
        <v>21.070967741935487</v>
      </c>
      <c r="E11" s="42">
        <f>ORC!E279</f>
        <v>120.96774193548387</v>
      </c>
      <c r="F11" s="42">
        <f>ORC!F279</f>
        <v>0</v>
      </c>
      <c r="G11" s="42">
        <f>ORC!G279</f>
        <v>61.180645161290322</v>
      </c>
      <c r="H11" s="42">
        <f>ORC!H279</f>
        <v>41.296774193548394</v>
      </c>
      <c r="I11" s="42">
        <f>ORC!I279</f>
        <v>19.883870967741931</v>
      </c>
      <c r="J11" s="42">
        <f>ORC!J279</f>
        <v>55.645161290322584</v>
      </c>
      <c r="K11" s="42">
        <f>ORC!K279</f>
        <v>59.329032258064508</v>
      </c>
      <c r="L11" s="42">
        <f>ORC!L279</f>
        <v>41.364516129032253</v>
      </c>
      <c r="M11" s="42">
        <f>ORC!M279</f>
        <v>17.964516129032265</v>
      </c>
      <c r="N11" s="42">
        <f>ORC!N279</f>
        <v>134.35483870967741</v>
      </c>
      <c r="O11" s="42">
        <f>ORC!O279</f>
        <v>350.19245161290326</v>
      </c>
      <c r="P11" s="42">
        <f>ORC!P279</f>
        <v>61.099999999999994</v>
      </c>
      <c r="Q11" s="73"/>
    </row>
    <row r="12" spans="1:17" s="31" customFormat="1" ht="16.149999999999999" customHeight="1" x14ac:dyDescent="0.2">
      <c r="A12" s="32" t="s">
        <v>29</v>
      </c>
      <c r="B12" s="42">
        <f>ORC!B320</f>
        <v>44.619354838709668</v>
      </c>
      <c r="C12" s="42">
        <f>ORC!C320</f>
        <v>24.890322580645154</v>
      </c>
      <c r="D12" s="42">
        <f>ORC!D320</f>
        <v>19.729032258064517</v>
      </c>
      <c r="E12" s="42">
        <f>ORC!E320</f>
        <v>123.54838709677419</v>
      </c>
      <c r="F12" s="42">
        <f>ORC!F320</f>
        <v>0</v>
      </c>
      <c r="G12" s="42">
        <f>ORC!G320</f>
        <v>45.287096774193529</v>
      </c>
      <c r="H12" s="42">
        <f>ORC!H320</f>
        <v>25.625806451612895</v>
      </c>
      <c r="I12" s="42">
        <f>ORC!I320</f>
        <v>19.661290322580644</v>
      </c>
      <c r="J12" s="42">
        <f>ORC!J320</f>
        <v>40.806451612903224</v>
      </c>
      <c r="K12" s="42">
        <f>ORC!K320</f>
        <v>44.49354838709678</v>
      </c>
      <c r="L12" s="42">
        <f>ORC!L320</f>
        <v>25.700000000000006</v>
      </c>
      <c r="M12" s="42">
        <f>ORC!M320</f>
        <v>18.793548387096777</v>
      </c>
      <c r="N12" s="42">
        <f>ORC!N320</f>
        <v>46.483870967741936</v>
      </c>
      <c r="O12" s="42">
        <f>ORC!O320</f>
        <v>211.47112903225806</v>
      </c>
      <c r="P12" s="42">
        <f>ORC!P320</f>
        <v>45.299999999999983</v>
      </c>
      <c r="Q12" s="73"/>
    </row>
    <row r="13" spans="1:17" s="31" customFormat="1" ht="16.149999999999999" customHeight="1" x14ac:dyDescent="0.2">
      <c r="A13" s="32" t="s">
        <v>30</v>
      </c>
      <c r="B13" s="42">
        <f>ORC!B360</f>
        <v>33.860000000000007</v>
      </c>
      <c r="C13" s="42">
        <f>ORC!C360</f>
        <v>14.956666666666667</v>
      </c>
      <c r="D13" s="42">
        <f>ORC!D360</f>
        <v>18.903333333333332</v>
      </c>
      <c r="E13" s="42">
        <f>ORC!E360</f>
        <v>99.466666666666669</v>
      </c>
      <c r="F13" s="42">
        <f>ORC!F360</f>
        <v>0</v>
      </c>
      <c r="G13" s="42">
        <f>ORC!G360</f>
        <v>34.809999999999995</v>
      </c>
      <c r="H13" s="42">
        <f>ORC!H360</f>
        <v>15.990000000000002</v>
      </c>
      <c r="I13" s="42">
        <f>ORC!I360</f>
        <v>18.819999999999997</v>
      </c>
      <c r="J13" s="42">
        <f>ORC!J360</f>
        <v>33.033333333333331</v>
      </c>
      <c r="K13" s="42">
        <f>ORC!K360</f>
        <v>34.81666666666667</v>
      </c>
      <c r="L13" s="42">
        <f>ORC!L360</f>
        <v>15.903333333333331</v>
      </c>
      <c r="M13" s="42">
        <f>ORC!M360</f>
        <v>18.913333333333338</v>
      </c>
      <c r="N13" s="42">
        <f>ORC!N360</f>
        <v>2.7333333333333334</v>
      </c>
      <c r="O13" s="42">
        <f>ORC!O360</f>
        <v>135.23333333333332</v>
      </c>
      <c r="P13" s="42">
        <f>ORC!P360</f>
        <v>34.873333333333328</v>
      </c>
      <c r="Q13" s="73"/>
    </row>
    <row r="14" spans="1:17" s="31" customFormat="1" ht="16.149999999999999" customHeight="1" x14ac:dyDescent="0.2">
      <c r="A14" s="32" t="s">
        <v>31</v>
      </c>
      <c r="B14" s="42">
        <f>ORC!B401</f>
        <v>38.203225806451613</v>
      </c>
      <c r="C14" s="42">
        <f>ORC!C401</f>
        <v>20.012903225806447</v>
      </c>
      <c r="D14" s="42">
        <f>ORC!D401</f>
        <v>18.190322580645162</v>
      </c>
      <c r="E14" s="42">
        <f>ORC!E401</f>
        <v>71.677419354838705</v>
      </c>
      <c r="F14" s="42">
        <f>ORC!F401</f>
        <v>0</v>
      </c>
      <c r="G14" s="42">
        <f>ORC!G401</f>
        <v>38.383870967741949</v>
      </c>
      <c r="H14" s="42">
        <f>ORC!H401</f>
        <v>22.06451612903226</v>
      </c>
      <c r="I14" s="42">
        <f>ORC!I401</f>
        <v>16.319354838709678</v>
      </c>
      <c r="J14" s="42">
        <f>ORC!J401</f>
        <v>86.774193548387103</v>
      </c>
      <c r="K14" s="42">
        <f>ORC!K401</f>
        <v>38.12580645161291</v>
      </c>
      <c r="L14" s="42">
        <f>ORC!L401</f>
        <v>22.229032258064507</v>
      </c>
      <c r="M14" s="42">
        <f>ORC!M401</f>
        <v>15.896774193548392</v>
      </c>
      <c r="N14" s="42">
        <f>ORC!N401</f>
        <v>30.677419354838708</v>
      </c>
      <c r="O14" s="42">
        <f>ORC!O401</f>
        <v>189.12903225806451</v>
      </c>
      <c r="P14" s="42">
        <f>ORC!P401</f>
        <v>38.6</v>
      </c>
      <c r="Q14" s="73"/>
    </row>
    <row r="15" spans="1:17" s="31" customFormat="1" ht="16.149999999999999" customHeight="1" x14ac:dyDescent="0.2">
      <c r="A15" s="32" t="s">
        <v>32</v>
      </c>
      <c r="B15" s="42">
        <f>ORC!B441</f>
        <v>43.5</v>
      </c>
      <c r="C15" s="42">
        <f>ORC!C441</f>
        <v>26.9</v>
      </c>
      <c r="D15" s="42">
        <f>ORC!D441</f>
        <v>0.55333333333333334</v>
      </c>
      <c r="E15" s="42">
        <f>ORC!E441</f>
        <v>129</v>
      </c>
      <c r="F15" s="42">
        <f>ORC!F441</f>
        <v>0</v>
      </c>
      <c r="G15" s="42">
        <f>ORC!G441</f>
        <v>43.9</v>
      </c>
      <c r="H15" s="42">
        <f>ORC!H441</f>
        <v>27.6</v>
      </c>
      <c r="I15" s="42">
        <f>ORC!I441</f>
        <v>0.54333333333333322</v>
      </c>
      <c r="J15" s="42">
        <f>ORC!J441</f>
        <v>101</v>
      </c>
      <c r="K15" s="42">
        <f>ORC!K441</f>
        <v>43.7</v>
      </c>
      <c r="L15" s="42">
        <f>ORC!L441</f>
        <v>27.3</v>
      </c>
      <c r="M15" s="42">
        <f>ORC!M441</f>
        <v>0.54666666666666675</v>
      </c>
      <c r="N15" s="42">
        <f>ORC!N441</f>
        <v>0</v>
      </c>
      <c r="O15" s="42">
        <f>ORC!O441</f>
        <v>7.666666666666667</v>
      </c>
      <c r="P15" s="42">
        <f>ORC!P441</f>
        <v>44.1</v>
      </c>
      <c r="Q15" s="73"/>
    </row>
    <row r="16" spans="1:17" s="31" customFormat="1" ht="16.149999999999999" customHeight="1" x14ac:dyDescent="0.2">
      <c r="A16" s="32" t="s">
        <v>33</v>
      </c>
      <c r="B16" s="42" t="e">
        <f>ORC!B482</f>
        <v>#DIV/0!</v>
      </c>
      <c r="C16" s="42" t="e">
        <f>ORC!C482</f>
        <v>#DIV/0!</v>
      </c>
      <c r="D16" s="42">
        <f>ORC!D482</f>
        <v>0</v>
      </c>
      <c r="E16" s="42" t="e">
        <f>ORC!E482</f>
        <v>#DIV/0!</v>
      </c>
      <c r="F16" s="42">
        <f>ORC!F482</f>
        <v>0</v>
      </c>
      <c r="G16" s="42" t="e">
        <f>ORC!G482</f>
        <v>#DIV/0!</v>
      </c>
      <c r="H16" s="42" t="e">
        <f>ORC!H482</f>
        <v>#DIV/0!</v>
      </c>
      <c r="I16" s="42">
        <f>ORC!I482</f>
        <v>0</v>
      </c>
      <c r="J16" s="42" t="e">
        <f>ORC!J482</f>
        <v>#DIV/0!</v>
      </c>
      <c r="K16" s="42" t="e">
        <f>ORC!K482</f>
        <v>#DIV/0!</v>
      </c>
      <c r="L16" s="42" t="e">
        <f>ORC!L482</f>
        <v>#DIV/0!</v>
      </c>
      <c r="M16" s="42">
        <f>ORC!M482</f>
        <v>0</v>
      </c>
      <c r="N16" s="42" t="e">
        <f>ORC!N482</f>
        <v>#DIV/0!</v>
      </c>
      <c r="O16" s="42">
        <f>ORC!O482</f>
        <v>0</v>
      </c>
      <c r="P16" s="42" t="e">
        <f>ORC!P482</f>
        <v>#DIV/0!</v>
      </c>
      <c r="Q16" s="73"/>
    </row>
    <row r="17" spans="1:17" s="31" customFormat="1" ht="16.149999999999999" customHeight="1" x14ac:dyDescent="0.2">
      <c r="A17" s="35" t="s">
        <v>34</v>
      </c>
      <c r="B17" s="44"/>
      <c r="C17" s="44"/>
      <c r="D17" s="44"/>
      <c r="E17" s="43"/>
      <c r="F17" s="43"/>
      <c r="G17" s="44"/>
      <c r="H17" s="44"/>
      <c r="I17" s="44"/>
      <c r="J17" s="43"/>
      <c r="K17" s="44"/>
      <c r="L17" s="44"/>
      <c r="M17" s="44"/>
      <c r="N17" s="43"/>
      <c r="O17" s="43"/>
      <c r="P17" s="44"/>
      <c r="Q17" s="73"/>
    </row>
    <row r="18" spans="1:17" s="31" customFormat="1" ht="16.149999999999999" customHeight="1" x14ac:dyDescent="0.2">
      <c r="A18" s="40" t="s">
        <v>35</v>
      </c>
      <c r="B18" s="47" t="e">
        <f t="shared" ref="B18:P18" si="0">AVERAGE(B5:B16)</f>
        <v>#DIV/0!</v>
      </c>
      <c r="C18" s="47" t="e">
        <f t="shared" si="0"/>
        <v>#DIV/0!</v>
      </c>
      <c r="D18" s="47">
        <f t="shared" si="0"/>
        <v>16.63050627240143</v>
      </c>
      <c r="E18" s="46" t="e">
        <f t="shared" si="0"/>
        <v>#DIV/0!</v>
      </c>
      <c r="F18" s="46">
        <f t="shared" si="0"/>
        <v>0</v>
      </c>
      <c r="G18" s="47" t="e">
        <f t="shared" si="0"/>
        <v>#DIV/0!</v>
      </c>
      <c r="H18" s="47" t="e">
        <f t="shared" si="0"/>
        <v>#DIV/0!</v>
      </c>
      <c r="I18" s="47">
        <f t="shared" si="0"/>
        <v>15.826069508448539</v>
      </c>
      <c r="J18" s="46" t="e">
        <f t="shared" si="0"/>
        <v>#DIV/0!</v>
      </c>
      <c r="K18" s="47" t="e">
        <f t="shared" si="0"/>
        <v>#DIV/0!</v>
      </c>
      <c r="L18" s="47" t="e">
        <f t="shared" si="0"/>
        <v>#DIV/0!</v>
      </c>
      <c r="M18" s="47">
        <f t="shared" si="0"/>
        <v>15.050309779825909</v>
      </c>
      <c r="N18" s="46" t="e">
        <f t="shared" si="0"/>
        <v>#DIV/0!</v>
      </c>
      <c r="O18" s="46">
        <f t="shared" si="0"/>
        <v>232.03362834101378</v>
      </c>
      <c r="P18" s="47" t="e">
        <f t="shared" si="0"/>
        <v>#DIV/0!</v>
      </c>
      <c r="Q18" s="73"/>
    </row>
    <row r="19" spans="1:17" ht="18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6"/>
    </row>
  </sheetData>
  <phoneticPr fontId="0" type="noConversion"/>
  <pageMargins left="1.25" right="0.25" top="4.5" bottom="0.5" header="0" footer="0"/>
  <pageSetup paperSize="5" scale="80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workbookViewId="0">
      <selection activeCell="B92" sqref="B92"/>
    </sheetView>
  </sheetViews>
  <sheetFormatPr defaultColWidth="8.77734375" defaultRowHeight="15" x14ac:dyDescent="0.2"/>
  <cols>
    <col min="1" max="1" width="9.77734375" style="48" customWidth="1"/>
    <col min="2" max="2" width="13.77734375" style="48" customWidth="1"/>
    <col min="3" max="3" width="18.77734375" style="48" customWidth="1"/>
    <col min="4" max="4" width="12.77734375" style="48" customWidth="1"/>
    <col min="5" max="5" width="13.77734375" style="48" customWidth="1"/>
    <col min="6" max="6" width="12.77734375" style="48" customWidth="1"/>
    <col min="7" max="8" width="13.77734375" style="48" customWidth="1"/>
    <col min="9" max="9" width="11.77734375" style="48" customWidth="1"/>
    <col min="10" max="10" width="4.77734375" style="48" customWidth="1"/>
    <col min="11" max="11" width="19.77734375" style="48" customWidth="1"/>
    <col min="12" max="16384" width="8.77734375" style="48"/>
  </cols>
  <sheetData>
    <row r="1" spans="1:12" s="31" customFormat="1" ht="16.149999999999999" customHeight="1" x14ac:dyDescent="0.2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s="31" customFormat="1" ht="16.149999999999999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s="31" customFormat="1" ht="16.149999999999999" customHeight="1" x14ac:dyDescent="0.2">
      <c r="A3" s="32" t="s">
        <v>9</v>
      </c>
      <c r="B3" s="33" t="s">
        <v>10</v>
      </c>
      <c r="C3" s="34"/>
      <c r="D3" s="33" t="s">
        <v>4</v>
      </c>
      <c r="E3" s="34"/>
      <c r="F3" s="33" t="s">
        <v>5</v>
      </c>
      <c r="G3" s="34"/>
      <c r="H3" s="35" t="s">
        <v>6</v>
      </c>
      <c r="I3" s="35" t="s">
        <v>11</v>
      </c>
      <c r="J3" s="36"/>
      <c r="K3" s="37" t="s">
        <v>12</v>
      </c>
      <c r="L3" s="30"/>
    </row>
    <row r="4" spans="1:12" s="31" customFormat="1" ht="16.149999999999999" customHeight="1" x14ac:dyDescent="0.2">
      <c r="A4" s="35">
        <f>FLOW!B5</f>
        <v>2019</v>
      </c>
      <c r="B4" s="35" t="s">
        <v>17</v>
      </c>
      <c r="C4" s="35" t="s">
        <v>18</v>
      </c>
      <c r="D4" s="35" t="s">
        <v>14</v>
      </c>
      <c r="E4" s="35" t="s">
        <v>17</v>
      </c>
      <c r="F4" s="35" t="s">
        <v>14</v>
      </c>
      <c r="G4" s="35" t="s">
        <v>17</v>
      </c>
      <c r="H4" s="38" t="s">
        <v>17</v>
      </c>
      <c r="I4" s="38" t="s">
        <v>7</v>
      </c>
      <c r="J4" s="36"/>
      <c r="K4" s="37" t="s">
        <v>19</v>
      </c>
      <c r="L4" s="30"/>
    </row>
    <row r="5" spans="1:12" s="31" customFormat="1" ht="16.149999999999999" customHeight="1" x14ac:dyDescent="0.2">
      <c r="A5" s="39"/>
      <c r="B5" s="40"/>
      <c r="C5" s="40" t="s">
        <v>20</v>
      </c>
      <c r="D5" s="39"/>
      <c r="E5" s="39"/>
      <c r="F5" s="39"/>
      <c r="G5" s="39"/>
      <c r="H5" s="40"/>
      <c r="I5" s="40"/>
      <c r="J5" s="36"/>
      <c r="K5" s="37"/>
      <c r="L5" s="30"/>
    </row>
    <row r="6" spans="1:12" s="31" customFormat="1" ht="16.149999999999999" customHeight="1" x14ac:dyDescent="0.2">
      <c r="A6" s="32" t="s">
        <v>2</v>
      </c>
      <c r="B6" s="41">
        <f>FLOW!C39</f>
        <v>240.93712903225804</v>
      </c>
      <c r="C6" s="42">
        <f t="shared" ref="C6:C17" si="0">B6/G6*100</f>
        <v>52.781082609002894</v>
      </c>
      <c r="D6" s="42">
        <f>FLOW!D39</f>
        <v>53.825806451612905</v>
      </c>
      <c r="E6" s="41">
        <f>FLOW!E39</f>
        <v>1054.3548387096773</v>
      </c>
      <c r="F6" s="42">
        <f>FLOW!G39</f>
        <v>33.735483870967741</v>
      </c>
      <c r="G6" s="41">
        <f>FLOW!H39</f>
        <v>456.48387096774195</v>
      </c>
      <c r="H6" s="41">
        <f>FLOW!K39</f>
        <v>1510.8387096774193</v>
      </c>
      <c r="I6" s="42">
        <f>FLOW!M39</f>
        <v>30.217258432340451</v>
      </c>
      <c r="J6" s="36"/>
      <c r="K6" s="37" t="s">
        <v>21</v>
      </c>
      <c r="L6" s="30"/>
    </row>
    <row r="7" spans="1:12" s="31" customFormat="1" ht="16.149999999999999" customHeight="1" x14ac:dyDescent="0.2">
      <c r="A7" s="32" t="s">
        <v>22</v>
      </c>
      <c r="B7" s="41">
        <f>FLOW!C78</f>
        <v>174.51978571428572</v>
      </c>
      <c r="C7" s="42">
        <f t="shared" si="0"/>
        <v>38.653330169277012</v>
      </c>
      <c r="D7" s="42">
        <f>FLOW!D78</f>
        <v>53.871428571428567</v>
      </c>
      <c r="E7" s="41">
        <f>FLOW!E78</f>
        <v>1064.5357142857142</v>
      </c>
      <c r="F7" s="42">
        <f>FLOW!G78</f>
        <v>33.48571428571428</v>
      </c>
      <c r="G7" s="41">
        <f>FLOW!H78</f>
        <v>451.5</v>
      </c>
      <c r="H7" s="41">
        <f>FLOW!K78</f>
        <v>1516.0357142857142</v>
      </c>
      <c r="I7" s="42">
        <f>FLOW!M78</f>
        <v>29.801749297119812</v>
      </c>
      <c r="J7" s="36"/>
      <c r="K7" s="37" t="s">
        <v>23</v>
      </c>
      <c r="L7" s="30"/>
    </row>
    <row r="8" spans="1:12" s="31" customFormat="1" ht="16.149999999999999" customHeight="1" x14ac:dyDescent="0.2">
      <c r="A8" s="32" t="s">
        <v>24</v>
      </c>
      <c r="B8" s="41">
        <f>FLOW!C120</f>
        <v>137.96135483870967</v>
      </c>
      <c r="C8" s="42">
        <f t="shared" si="0"/>
        <v>23.050565915705505</v>
      </c>
      <c r="D8" s="42">
        <f>FLOW!D120</f>
        <v>60.941935483870964</v>
      </c>
      <c r="E8" s="41">
        <f>FLOW!E120</f>
        <v>1385.3870967741937</v>
      </c>
      <c r="F8" s="42">
        <f>FLOW!G120</f>
        <v>40.641935483870967</v>
      </c>
      <c r="G8" s="41">
        <f>FLOW!H120</f>
        <v>598.51612903225805</v>
      </c>
      <c r="H8" s="41">
        <f>FLOW!K120</f>
        <v>1983.9032258064517</v>
      </c>
      <c r="I8" s="42">
        <f>FLOW!M120</f>
        <v>30.166621451236249</v>
      </c>
      <c r="J8" s="36"/>
      <c r="K8" s="30"/>
      <c r="L8" s="30"/>
    </row>
    <row r="9" spans="1:12" s="31" customFormat="1" ht="16.149999999999999" customHeight="1" x14ac:dyDescent="0.2">
      <c r="A9" s="32" t="s">
        <v>25</v>
      </c>
      <c r="B9" s="41">
        <f>FLOW!C161</f>
        <v>217.44893333333331</v>
      </c>
      <c r="C9" s="42">
        <f t="shared" si="0"/>
        <v>41.550751592356683</v>
      </c>
      <c r="D9" s="42">
        <f>FLOW!D161</f>
        <v>58.216666666666683</v>
      </c>
      <c r="E9" s="41">
        <f>FLOW!E161</f>
        <v>1163.8</v>
      </c>
      <c r="F9" s="42">
        <f>FLOW!G161</f>
        <v>37.059999999999988</v>
      </c>
      <c r="G9" s="41">
        <f>FLOW!H161</f>
        <v>523.33333333333337</v>
      </c>
      <c r="H9" s="41">
        <f>FLOW!K161</f>
        <v>1687.1333333333334</v>
      </c>
      <c r="I9" s="42">
        <f>FLOW!M161</f>
        <v>31.033755427452636</v>
      </c>
      <c r="J9" s="36"/>
      <c r="K9" s="30"/>
      <c r="L9" s="30"/>
    </row>
    <row r="10" spans="1:12" s="31" customFormat="1" ht="16.149999999999999" customHeight="1" x14ac:dyDescent="0.2">
      <c r="A10" s="32" t="s">
        <v>26</v>
      </c>
      <c r="B10" s="41">
        <f>FLOW!C203</f>
        <v>268.87945161290321</v>
      </c>
      <c r="C10" s="42">
        <f t="shared" si="0"/>
        <v>47.321806517542861</v>
      </c>
      <c r="D10" s="42">
        <f>FLOW!D203</f>
        <v>60.306451612903231</v>
      </c>
      <c r="E10" s="41">
        <f>FLOW!E203</f>
        <v>1269.4516129032259</v>
      </c>
      <c r="F10" s="42">
        <f>FLOW!G203</f>
        <v>39.203225806451613</v>
      </c>
      <c r="G10" s="41">
        <f>FLOW!H203</f>
        <v>568.19354838709683</v>
      </c>
      <c r="H10" s="41">
        <f>FLOW!K203</f>
        <v>1837.6451612903227</v>
      </c>
      <c r="I10" s="42">
        <f>FLOW!M203</f>
        <v>30.929558307298333</v>
      </c>
      <c r="J10" s="36"/>
      <c r="K10" s="30"/>
      <c r="L10" s="30"/>
    </row>
    <row r="11" spans="1:12" s="31" customFormat="1" ht="16.149999999999999" customHeight="1" x14ac:dyDescent="0.2">
      <c r="A11" s="32" t="s">
        <v>27</v>
      </c>
      <c r="B11" s="41">
        <f>FLOW!C244</f>
        <v>231.60263333333339</v>
      </c>
      <c r="C11" s="42">
        <f t="shared" si="0"/>
        <v>41.061869865847186</v>
      </c>
      <c r="D11" s="42">
        <f>FLOW!D244</f>
        <v>60.536666666666676</v>
      </c>
      <c r="E11" s="41">
        <f>FLOW!E244</f>
        <v>1213.5666666666666</v>
      </c>
      <c r="F11" s="42">
        <f>FLOW!G244</f>
        <v>39.013333333333328</v>
      </c>
      <c r="G11" s="41">
        <f>FLOW!H244</f>
        <v>564.0333333333333</v>
      </c>
      <c r="H11" s="41">
        <f>FLOW!K244</f>
        <v>1777.6</v>
      </c>
      <c r="I11" s="42">
        <f>FLOW!M244</f>
        <v>31.743859049963891</v>
      </c>
      <c r="J11" s="36"/>
      <c r="K11" s="30"/>
      <c r="L11" s="30"/>
    </row>
    <row r="12" spans="1:12" s="31" customFormat="1" ht="16.149999999999999" customHeight="1" x14ac:dyDescent="0.2">
      <c r="A12" s="32" t="s">
        <v>28</v>
      </c>
      <c r="B12" s="41">
        <f>FLOW!C286</f>
        <v>168.64625806451608</v>
      </c>
      <c r="C12" s="42">
        <f t="shared" si="0"/>
        <v>32.504563541407599</v>
      </c>
      <c r="D12" s="42">
        <f>FLOW!D286</f>
        <v>58.383870967741935</v>
      </c>
      <c r="E12" s="41">
        <f>FLOW!E286</f>
        <v>1133.1612903225807</v>
      </c>
      <c r="F12" s="42">
        <f>FLOW!G286</f>
        <v>36.832258064516125</v>
      </c>
      <c r="G12" s="41">
        <f>FLOW!H286</f>
        <v>518.83870967741939</v>
      </c>
      <c r="H12" s="41">
        <f>FLOW!K286</f>
        <v>1652</v>
      </c>
      <c r="I12" s="42">
        <f>FLOW!M286</f>
        <v>31.505324168399333</v>
      </c>
      <c r="J12" s="36"/>
      <c r="K12" s="30"/>
      <c r="L12" s="30"/>
    </row>
    <row r="13" spans="1:12" s="31" customFormat="1" ht="16.149999999999999" customHeight="1" x14ac:dyDescent="0.2">
      <c r="A13" s="32" t="s">
        <v>29</v>
      </c>
      <c r="B13" s="41">
        <f>FLOW!C328</f>
        <v>66.883709677419361</v>
      </c>
      <c r="C13" s="42">
        <f t="shared" si="0"/>
        <v>24.028218797079614</v>
      </c>
      <c r="D13" s="42">
        <f>FLOW!D328</f>
        <v>43.025806451612894</v>
      </c>
      <c r="E13" s="41">
        <f>FLOW!E328</f>
        <v>603.35483870967744</v>
      </c>
      <c r="F13" s="42">
        <f>FLOW!G328</f>
        <v>22.164516129032254</v>
      </c>
      <c r="G13" s="41">
        <f>FLOW!H328</f>
        <v>278.35483870967744</v>
      </c>
      <c r="H13" s="41">
        <f>FLOW!K328</f>
        <v>881.70967741935488</v>
      </c>
      <c r="I13" s="42">
        <f>FLOW!M328</f>
        <v>31.363939779200773</v>
      </c>
      <c r="J13" s="36"/>
      <c r="K13" s="30"/>
      <c r="L13" s="30"/>
    </row>
    <row r="14" spans="1:12" s="31" customFormat="1" ht="16.149999999999999" customHeight="1" x14ac:dyDescent="0.2">
      <c r="A14" s="32" t="s">
        <v>30</v>
      </c>
      <c r="B14" s="41">
        <f>FLOW!C369</f>
        <v>19.333333333333332</v>
      </c>
      <c r="C14" s="42">
        <f t="shared" si="0"/>
        <v>12.508087125296527</v>
      </c>
      <c r="D14" s="42">
        <f>FLOW!D369</f>
        <v>32.556666666666665</v>
      </c>
      <c r="E14" s="41">
        <f>FLOW!E369</f>
        <v>403.73333333333335</v>
      </c>
      <c r="F14" s="42">
        <f>FLOW!G369</f>
        <v>12.059999999999999</v>
      </c>
      <c r="G14" s="41">
        <f>FLOW!H369</f>
        <v>154.56666666666666</v>
      </c>
      <c r="H14" s="41">
        <f>FLOW!K369</f>
        <v>558.29999999999995</v>
      </c>
      <c r="I14" s="42">
        <f>FLOW!M369</f>
        <v>27.630827987334733</v>
      </c>
      <c r="J14" s="36"/>
      <c r="K14" s="30"/>
      <c r="L14" s="30"/>
    </row>
    <row r="15" spans="1:12" s="31" customFormat="1" ht="16.149999999999999" customHeight="1" x14ac:dyDescent="0.2">
      <c r="A15" s="32" t="s">
        <v>31</v>
      </c>
      <c r="B15" s="41">
        <f>FLOW!C411</f>
        <v>22.29032258064516</v>
      </c>
      <c r="C15" s="42">
        <f t="shared" si="0"/>
        <v>10.543179737564847</v>
      </c>
      <c r="D15" s="42">
        <f>FLOW!D411</f>
        <v>36.196774193548386</v>
      </c>
      <c r="E15" s="41">
        <f>FLOW!E411</f>
        <v>480.35483870967744</v>
      </c>
      <c r="F15" s="42">
        <f>FLOW!G411</f>
        <v>17.0741935483871</v>
      </c>
      <c r="G15" s="41">
        <f>FLOW!H411</f>
        <v>211.41935483870967</v>
      </c>
      <c r="H15" s="41">
        <f>FLOW!K411</f>
        <v>691.77419354838707</v>
      </c>
      <c r="I15" s="42">
        <f>FLOW!M411</f>
        <v>30.237964701609759</v>
      </c>
      <c r="J15" s="36"/>
      <c r="K15" s="30"/>
      <c r="L15" s="30"/>
    </row>
    <row r="16" spans="1:12" s="31" customFormat="1" ht="16.149999999999999" customHeight="1" x14ac:dyDescent="0.2">
      <c r="A16" s="32" t="s">
        <v>32</v>
      </c>
      <c r="B16" s="41">
        <f>FLOW!C452</f>
        <v>60</v>
      </c>
      <c r="C16" s="42">
        <f t="shared" si="0"/>
        <v>20.689655172413794</v>
      </c>
      <c r="D16" s="42">
        <f>FLOW!D452</f>
        <v>41.5</v>
      </c>
      <c r="E16" s="41">
        <f>FLOW!E452</f>
        <v>594</v>
      </c>
      <c r="F16" s="42">
        <f>FLOW!G452</f>
        <v>23.9</v>
      </c>
      <c r="G16" s="41">
        <f>FLOW!H452</f>
        <v>290</v>
      </c>
      <c r="H16" s="41">
        <f>FLOW!K452</f>
        <v>29.466666666666665</v>
      </c>
      <c r="I16" s="42">
        <f>FLOW!M452</f>
        <v>32.805429864253391</v>
      </c>
      <c r="J16" s="36"/>
      <c r="K16" s="30"/>
      <c r="L16" s="30"/>
    </row>
    <row r="17" spans="1:12" s="31" customFormat="1" ht="16.149999999999999" customHeight="1" x14ac:dyDescent="0.2">
      <c r="A17" s="32" t="s">
        <v>33</v>
      </c>
      <c r="B17" s="41" t="e">
        <f>FLOW!C494</f>
        <v>#DIV/0!</v>
      </c>
      <c r="C17" s="42" t="e">
        <f t="shared" si="0"/>
        <v>#DIV/0!</v>
      </c>
      <c r="D17" s="42" t="e">
        <f>FLOW!D494</f>
        <v>#DIV/0!</v>
      </c>
      <c r="E17" s="41" t="e">
        <f>FLOW!E494</f>
        <v>#DIV/0!</v>
      </c>
      <c r="F17" s="42" t="e">
        <f>FLOW!G494</f>
        <v>#DIV/0!</v>
      </c>
      <c r="G17" s="41" t="e">
        <f>FLOW!H494</f>
        <v>#DIV/0!</v>
      </c>
      <c r="H17" s="41">
        <f>FLOW!K494</f>
        <v>0</v>
      </c>
      <c r="I17" s="42" t="e">
        <f>FLOW!M494</f>
        <v>#DIV/0!</v>
      </c>
      <c r="J17" s="36"/>
      <c r="K17" s="30"/>
      <c r="L17" s="30"/>
    </row>
    <row r="18" spans="1:12" s="31" customFormat="1" ht="16.149999999999999" customHeight="1" x14ac:dyDescent="0.2">
      <c r="A18" s="35" t="s">
        <v>34</v>
      </c>
      <c r="B18" s="43"/>
      <c r="C18" s="43"/>
      <c r="D18" s="44"/>
      <c r="E18" s="43"/>
      <c r="F18" s="44"/>
      <c r="G18" s="43"/>
      <c r="H18" s="43"/>
      <c r="I18" s="43"/>
      <c r="J18" s="36"/>
      <c r="K18" s="45"/>
      <c r="L18" s="30"/>
    </row>
    <row r="19" spans="1:12" s="31" customFormat="1" ht="16.149999999999999" customHeight="1" x14ac:dyDescent="0.2">
      <c r="A19" s="40" t="s">
        <v>35</v>
      </c>
      <c r="B19" s="46" t="e">
        <f t="shared" ref="B19:I19" si="1">AVERAGE(B6:B17)</f>
        <v>#DIV/0!</v>
      </c>
      <c r="C19" s="47" t="e">
        <f t="shared" si="1"/>
        <v>#DIV/0!</v>
      </c>
      <c r="D19" s="47" t="e">
        <f t="shared" si="1"/>
        <v>#DIV/0!</v>
      </c>
      <c r="E19" s="46" t="e">
        <f t="shared" si="1"/>
        <v>#DIV/0!</v>
      </c>
      <c r="F19" s="47" t="e">
        <f t="shared" si="1"/>
        <v>#DIV/0!</v>
      </c>
      <c r="G19" s="46" t="e">
        <f t="shared" si="1"/>
        <v>#DIV/0!</v>
      </c>
      <c r="H19" s="46">
        <f t="shared" si="1"/>
        <v>1177.2005568356374</v>
      </c>
      <c r="I19" s="47" t="e">
        <f t="shared" si="1"/>
        <v>#DIV/0!</v>
      </c>
      <c r="J19" s="36"/>
      <c r="K19" s="30"/>
      <c r="L19" s="30"/>
    </row>
    <row r="20" spans="1:12" ht="18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6"/>
      <c r="K20" s="26"/>
      <c r="L20" s="26"/>
    </row>
  </sheetData>
  <phoneticPr fontId="0" type="noConversion"/>
  <pageMargins left="1.25" right="0.25" top="0" bottom="0" header="0" footer="0"/>
  <pageSetup paperSize="5" scale="87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5"/>
  <sheetViews>
    <sheetView showGridLines="0" zoomScale="80" zoomScaleNormal="80" workbookViewId="0">
      <selection activeCell="A13" sqref="A13:G16"/>
    </sheetView>
  </sheetViews>
  <sheetFormatPr defaultRowHeight="12.75" x14ac:dyDescent="0.2"/>
  <cols>
    <col min="1" max="1" width="2.77734375" style="165" customWidth="1"/>
    <col min="2" max="2" width="1.77734375" style="165" customWidth="1"/>
    <col min="3" max="3" width="8.77734375" style="165"/>
    <col min="4" max="4" width="1.77734375" style="165" customWidth="1"/>
    <col min="5" max="5" width="8.21875" style="165" customWidth="1"/>
    <col min="6" max="6" width="1.21875" style="165" customWidth="1"/>
    <col min="7" max="7" width="5.21875" style="165" customWidth="1"/>
    <col min="8" max="8" width="8.77734375" style="165"/>
    <col min="9" max="9" width="3.77734375" style="165" customWidth="1"/>
    <col min="10" max="10" width="5" style="165" customWidth="1"/>
    <col min="11" max="11" width="8.77734375" style="165"/>
    <col min="12" max="12" width="2.109375" style="165" customWidth="1"/>
    <col min="13" max="13" width="1.21875" style="165" customWidth="1"/>
    <col min="14" max="14" width="5.21875" style="165" customWidth="1"/>
    <col min="15" max="15" width="8.77734375" style="165"/>
    <col min="16" max="16" width="2.109375" style="165" bestFit="1" customWidth="1"/>
    <col min="17" max="17" width="3.77734375" style="165" customWidth="1"/>
    <col min="18" max="18" width="4.77734375" style="165" customWidth="1"/>
    <col min="19" max="19" width="7.109375" style="165" customWidth="1"/>
    <col min="20" max="256" width="8.77734375" style="165"/>
    <col min="257" max="257" width="2.77734375" style="165" customWidth="1"/>
    <col min="258" max="258" width="1.77734375" style="165" customWidth="1"/>
    <col min="259" max="259" width="8.77734375" style="165"/>
    <col min="260" max="260" width="1.77734375" style="165" customWidth="1"/>
    <col min="261" max="261" width="7.44140625" style="165" bestFit="1" customWidth="1"/>
    <col min="262" max="262" width="1.21875" style="165" customWidth="1"/>
    <col min="263" max="263" width="5.21875" style="165" customWidth="1"/>
    <col min="264" max="264" width="8.77734375" style="165"/>
    <col min="265" max="265" width="3.77734375" style="165" customWidth="1"/>
    <col min="266" max="266" width="5" style="165" customWidth="1"/>
    <col min="267" max="267" width="8.77734375" style="165"/>
    <col min="268" max="268" width="2.109375" style="165" customWidth="1"/>
    <col min="269" max="269" width="1.21875" style="165" customWidth="1"/>
    <col min="270" max="270" width="5.21875" style="165" customWidth="1"/>
    <col min="271" max="271" width="8.77734375" style="165"/>
    <col min="272" max="272" width="3" style="165" customWidth="1"/>
    <col min="273" max="273" width="3.77734375" style="165" customWidth="1"/>
    <col min="274" max="274" width="4.77734375" style="165" customWidth="1"/>
    <col min="275" max="275" width="3.5546875" style="165" customWidth="1"/>
    <col min="276" max="512" width="8.77734375" style="165"/>
    <col min="513" max="513" width="2.77734375" style="165" customWidth="1"/>
    <col min="514" max="514" width="1.77734375" style="165" customWidth="1"/>
    <col min="515" max="515" width="8.77734375" style="165"/>
    <col min="516" max="516" width="1.77734375" style="165" customWidth="1"/>
    <col min="517" max="517" width="7.44140625" style="165" bestFit="1" customWidth="1"/>
    <col min="518" max="518" width="1.21875" style="165" customWidth="1"/>
    <col min="519" max="519" width="5.21875" style="165" customWidth="1"/>
    <col min="520" max="520" width="8.77734375" style="165"/>
    <col min="521" max="521" width="3.77734375" style="165" customWidth="1"/>
    <col min="522" max="522" width="5" style="165" customWidth="1"/>
    <col min="523" max="523" width="8.77734375" style="165"/>
    <col min="524" max="524" width="2.109375" style="165" customWidth="1"/>
    <col min="525" max="525" width="1.21875" style="165" customWidth="1"/>
    <col min="526" max="526" width="5.21875" style="165" customWidth="1"/>
    <col min="527" max="527" width="8.77734375" style="165"/>
    <col min="528" max="528" width="3" style="165" customWidth="1"/>
    <col min="529" max="529" width="3.77734375" style="165" customWidth="1"/>
    <col min="530" max="530" width="4.77734375" style="165" customWidth="1"/>
    <col min="531" max="531" width="3.5546875" style="165" customWidth="1"/>
    <col min="532" max="768" width="8.77734375" style="165"/>
    <col min="769" max="769" width="2.77734375" style="165" customWidth="1"/>
    <col min="770" max="770" width="1.77734375" style="165" customWidth="1"/>
    <col min="771" max="771" width="8.77734375" style="165"/>
    <col min="772" max="772" width="1.77734375" style="165" customWidth="1"/>
    <col min="773" max="773" width="7.44140625" style="165" bestFit="1" customWidth="1"/>
    <col min="774" max="774" width="1.21875" style="165" customWidth="1"/>
    <col min="775" max="775" width="5.21875" style="165" customWidth="1"/>
    <col min="776" max="776" width="8.77734375" style="165"/>
    <col min="777" max="777" width="3.77734375" style="165" customWidth="1"/>
    <col min="778" max="778" width="5" style="165" customWidth="1"/>
    <col min="779" max="779" width="8.77734375" style="165"/>
    <col min="780" max="780" width="2.109375" style="165" customWidth="1"/>
    <col min="781" max="781" width="1.21875" style="165" customWidth="1"/>
    <col min="782" max="782" width="5.21875" style="165" customWidth="1"/>
    <col min="783" max="783" width="8.77734375" style="165"/>
    <col min="784" max="784" width="3" style="165" customWidth="1"/>
    <col min="785" max="785" width="3.77734375" style="165" customWidth="1"/>
    <col min="786" max="786" width="4.77734375" style="165" customWidth="1"/>
    <col min="787" max="787" width="3.5546875" style="165" customWidth="1"/>
    <col min="788" max="1024" width="8.77734375" style="165"/>
    <col min="1025" max="1025" width="2.77734375" style="165" customWidth="1"/>
    <col min="1026" max="1026" width="1.77734375" style="165" customWidth="1"/>
    <col min="1027" max="1027" width="8.77734375" style="165"/>
    <col min="1028" max="1028" width="1.77734375" style="165" customWidth="1"/>
    <col min="1029" max="1029" width="7.44140625" style="165" bestFit="1" customWidth="1"/>
    <col min="1030" max="1030" width="1.21875" style="165" customWidth="1"/>
    <col min="1031" max="1031" width="5.21875" style="165" customWidth="1"/>
    <col min="1032" max="1032" width="8.77734375" style="165"/>
    <col min="1033" max="1033" width="3.77734375" style="165" customWidth="1"/>
    <col min="1034" max="1034" width="5" style="165" customWidth="1"/>
    <col min="1035" max="1035" width="8.77734375" style="165"/>
    <col min="1036" max="1036" width="2.109375" style="165" customWidth="1"/>
    <col min="1037" max="1037" width="1.21875" style="165" customWidth="1"/>
    <col min="1038" max="1038" width="5.21875" style="165" customWidth="1"/>
    <col min="1039" max="1039" width="8.77734375" style="165"/>
    <col min="1040" max="1040" width="3" style="165" customWidth="1"/>
    <col min="1041" max="1041" width="3.77734375" style="165" customWidth="1"/>
    <col min="1042" max="1042" width="4.77734375" style="165" customWidth="1"/>
    <col min="1043" max="1043" width="3.5546875" style="165" customWidth="1"/>
    <col min="1044" max="1280" width="8.77734375" style="165"/>
    <col min="1281" max="1281" width="2.77734375" style="165" customWidth="1"/>
    <col min="1282" max="1282" width="1.77734375" style="165" customWidth="1"/>
    <col min="1283" max="1283" width="8.77734375" style="165"/>
    <col min="1284" max="1284" width="1.77734375" style="165" customWidth="1"/>
    <col min="1285" max="1285" width="7.44140625" style="165" bestFit="1" customWidth="1"/>
    <col min="1286" max="1286" width="1.21875" style="165" customWidth="1"/>
    <col min="1287" max="1287" width="5.21875" style="165" customWidth="1"/>
    <col min="1288" max="1288" width="8.77734375" style="165"/>
    <col min="1289" max="1289" width="3.77734375" style="165" customWidth="1"/>
    <col min="1290" max="1290" width="5" style="165" customWidth="1"/>
    <col min="1291" max="1291" width="8.77734375" style="165"/>
    <col min="1292" max="1292" width="2.109375" style="165" customWidth="1"/>
    <col min="1293" max="1293" width="1.21875" style="165" customWidth="1"/>
    <col min="1294" max="1294" width="5.21875" style="165" customWidth="1"/>
    <col min="1295" max="1295" width="8.77734375" style="165"/>
    <col min="1296" max="1296" width="3" style="165" customWidth="1"/>
    <col min="1297" max="1297" width="3.77734375" style="165" customWidth="1"/>
    <col min="1298" max="1298" width="4.77734375" style="165" customWidth="1"/>
    <col min="1299" max="1299" width="3.5546875" style="165" customWidth="1"/>
    <col min="1300" max="1536" width="8.77734375" style="165"/>
    <col min="1537" max="1537" width="2.77734375" style="165" customWidth="1"/>
    <col min="1538" max="1538" width="1.77734375" style="165" customWidth="1"/>
    <col min="1539" max="1539" width="8.77734375" style="165"/>
    <col min="1540" max="1540" width="1.77734375" style="165" customWidth="1"/>
    <col min="1541" max="1541" width="7.44140625" style="165" bestFit="1" customWidth="1"/>
    <col min="1542" max="1542" width="1.21875" style="165" customWidth="1"/>
    <col min="1543" max="1543" width="5.21875" style="165" customWidth="1"/>
    <col min="1544" max="1544" width="8.77734375" style="165"/>
    <col min="1545" max="1545" width="3.77734375" style="165" customWidth="1"/>
    <col min="1546" max="1546" width="5" style="165" customWidth="1"/>
    <col min="1547" max="1547" width="8.77734375" style="165"/>
    <col min="1548" max="1548" width="2.109375" style="165" customWidth="1"/>
    <col min="1549" max="1549" width="1.21875" style="165" customWidth="1"/>
    <col min="1550" max="1550" width="5.21875" style="165" customWidth="1"/>
    <col min="1551" max="1551" width="8.77734375" style="165"/>
    <col min="1552" max="1552" width="3" style="165" customWidth="1"/>
    <col min="1553" max="1553" width="3.77734375" style="165" customWidth="1"/>
    <col min="1554" max="1554" width="4.77734375" style="165" customWidth="1"/>
    <col min="1555" max="1555" width="3.5546875" style="165" customWidth="1"/>
    <col min="1556" max="1792" width="8.77734375" style="165"/>
    <col min="1793" max="1793" width="2.77734375" style="165" customWidth="1"/>
    <col min="1794" max="1794" width="1.77734375" style="165" customWidth="1"/>
    <col min="1795" max="1795" width="8.77734375" style="165"/>
    <col min="1796" max="1796" width="1.77734375" style="165" customWidth="1"/>
    <col min="1797" max="1797" width="7.44140625" style="165" bestFit="1" customWidth="1"/>
    <col min="1798" max="1798" width="1.21875" style="165" customWidth="1"/>
    <col min="1799" max="1799" width="5.21875" style="165" customWidth="1"/>
    <col min="1800" max="1800" width="8.77734375" style="165"/>
    <col min="1801" max="1801" width="3.77734375" style="165" customWidth="1"/>
    <col min="1802" max="1802" width="5" style="165" customWidth="1"/>
    <col min="1803" max="1803" width="8.77734375" style="165"/>
    <col min="1804" max="1804" width="2.109375" style="165" customWidth="1"/>
    <col min="1805" max="1805" width="1.21875" style="165" customWidth="1"/>
    <col min="1806" max="1806" width="5.21875" style="165" customWidth="1"/>
    <col min="1807" max="1807" width="8.77734375" style="165"/>
    <col min="1808" max="1808" width="3" style="165" customWidth="1"/>
    <col min="1809" max="1809" width="3.77734375" style="165" customWidth="1"/>
    <col min="1810" max="1810" width="4.77734375" style="165" customWidth="1"/>
    <col min="1811" max="1811" width="3.5546875" style="165" customWidth="1"/>
    <col min="1812" max="2048" width="8.77734375" style="165"/>
    <col min="2049" max="2049" width="2.77734375" style="165" customWidth="1"/>
    <col min="2050" max="2050" width="1.77734375" style="165" customWidth="1"/>
    <col min="2051" max="2051" width="8.77734375" style="165"/>
    <col min="2052" max="2052" width="1.77734375" style="165" customWidth="1"/>
    <col min="2053" max="2053" width="7.44140625" style="165" bestFit="1" customWidth="1"/>
    <col min="2054" max="2054" width="1.21875" style="165" customWidth="1"/>
    <col min="2055" max="2055" width="5.21875" style="165" customWidth="1"/>
    <col min="2056" max="2056" width="8.77734375" style="165"/>
    <col min="2057" max="2057" width="3.77734375" style="165" customWidth="1"/>
    <col min="2058" max="2058" width="5" style="165" customWidth="1"/>
    <col min="2059" max="2059" width="8.77734375" style="165"/>
    <col min="2060" max="2060" width="2.109375" style="165" customWidth="1"/>
    <col min="2061" max="2061" width="1.21875" style="165" customWidth="1"/>
    <col min="2062" max="2062" width="5.21875" style="165" customWidth="1"/>
    <col min="2063" max="2063" width="8.77734375" style="165"/>
    <col min="2064" max="2064" width="3" style="165" customWidth="1"/>
    <col min="2065" max="2065" width="3.77734375" style="165" customWidth="1"/>
    <col min="2066" max="2066" width="4.77734375" style="165" customWidth="1"/>
    <col min="2067" max="2067" width="3.5546875" style="165" customWidth="1"/>
    <col min="2068" max="2304" width="8.77734375" style="165"/>
    <col min="2305" max="2305" width="2.77734375" style="165" customWidth="1"/>
    <col min="2306" max="2306" width="1.77734375" style="165" customWidth="1"/>
    <col min="2307" max="2307" width="8.77734375" style="165"/>
    <col min="2308" max="2308" width="1.77734375" style="165" customWidth="1"/>
    <col min="2309" max="2309" width="7.44140625" style="165" bestFit="1" customWidth="1"/>
    <col min="2310" max="2310" width="1.21875" style="165" customWidth="1"/>
    <col min="2311" max="2311" width="5.21875" style="165" customWidth="1"/>
    <col min="2312" max="2312" width="8.77734375" style="165"/>
    <col min="2313" max="2313" width="3.77734375" style="165" customWidth="1"/>
    <col min="2314" max="2314" width="5" style="165" customWidth="1"/>
    <col min="2315" max="2315" width="8.77734375" style="165"/>
    <col min="2316" max="2316" width="2.109375" style="165" customWidth="1"/>
    <col min="2317" max="2317" width="1.21875" style="165" customWidth="1"/>
    <col min="2318" max="2318" width="5.21875" style="165" customWidth="1"/>
    <col min="2319" max="2319" width="8.77734375" style="165"/>
    <col min="2320" max="2320" width="3" style="165" customWidth="1"/>
    <col min="2321" max="2321" width="3.77734375" style="165" customWidth="1"/>
    <col min="2322" max="2322" width="4.77734375" style="165" customWidth="1"/>
    <col min="2323" max="2323" width="3.5546875" style="165" customWidth="1"/>
    <col min="2324" max="2560" width="8.77734375" style="165"/>
    <col min="2561" max="2561" width="2.77734375" style="165" customWidth="1"/>
    <col min="2562" max="2562" width="1.77734375" style="165" customWidth="1"/>
    <col min="2563" max="2563" width="8.77734375" style="165"/>
    <col min="2564" max="2564" width="1.77734375" style="165" customWidth="1"/>
    <col min="2565" max="2565" width="7.44140625" style="165" bestFit="1" customWidth="1"/>
    <col min="2566" max="2566" width="1.21875" style="165" customWidth="1"/>
    <col min="2567" max="2567" width="5.21875" style="165" customWidth="1"/>
    <col min="2568" max="2568" width="8.77734375" style="165"/>
    <col min="2569" max="2569" width="3.77734375" style="165" customWidth="1"/>
    <col min="2570" max="2570" width="5" style="165" customWidth="1"/>
    <col min="2571" max="2571" width="8.77734375" style="165"/>
    <col min="2572" max="2572" width="2.109375" style="165" customWidth="1"/>
    <col min="2573" max="2573" width="1.21875" style="165" customWidth="1"/>
    <col min="2574" max="2574" width="5.21875" style="165" customWidth="1"/>
    <col min="2575" max="2575" width="8.77734375" style="165"/>
    <col min="2576" max="2576" width="3" style="165" customWidth="1"/>
    <col min="2577" max="2577" width="3.77734375" style="165" customWidth="1"/>
    <col min="2578" max="2578" width="4.77734375" style="165" customWidth="1"/>
    <col min="2579" max="2579" width="3.5546875" style="165" customWidth="1"/>
    <col min="2580" max="2816" width="8.77734375" style="165"/>
    <col min="2817" max="2817" width="2.77734375" style="165" customWidth="1"/>
    <col min="2818" max="2818" width="1.77734375" style="165" customWidth="1"/>
    <col min="2819" max="2819" width="8.77734375" style="165"/>
    <col min="2820" max="2820" width="1.77734375" style="165" customWidth="1"/>
    <col min="2821" max="2821" width="7.44140625" style="165" bestFit="1" customWidth="1"/>
    <col min="2822" max="2822" width="1.21875" style="165" customWidth="1"/>
    <col min="2823" max="2823" width="5.21875" style="165" customWidth="1"/>
    <col min="2824" max="2824" width="8.77734375" style="165"/>
    <col min="2825" max="2825" width="3.77734375" style="165" customWidth="1"/>
    <col min="2826" max="2826" width="5" style="165" customWidth="1"/>
    <col min="2827" max="2827" width="8.77734375" style="165"/>
    <col min="2828" max="2828" width="2.109375" style="165" customWidth="1"/>
    <col min="2829" max="2829" width="1.21875" style="165" customWidth="1"/>
    <col min="2830" max="2830" width="5.21875" style="165" customWidth="1"/>
    <col min="2831" max="2831" width="8.77734375" style="165"/>
    <col min="2832" max="2832" width="3" style="165" customWidth="1"/>
    <col min="2833" max="2833" width="3.77734375" style="165" customWidth="1"/>
    <col min="2834" max="2834" width="4.77734375" style="165" customWidth="1"/>
    <col min="2835" max="2835" width="3.5546875" style="165" customWidth="1"/>
    <col min="2836" max="3072" width="8.77734375" style="165"/>
    <col min="3073" max="3073" width="2.77734375" style="165" customWidth="1"/>
    <col min="3074" max="3074" width="1.77734375" style="165" customWidth="1"/>
    <col min="3075" max="3075" width="8.77734375" style="165"/>
    <col min="3076" max="3076" width="1.77734375" style="165" customWidth="1"/>
    <col min="3077" max="3077" width="7.44140625" style="165" bestFit="1" customWidth="1"/>
    <col min="3078" max="3078" width="1.21875" style="165" customWidth="1"/>
    <col min="3079" max="3079" width="5.21875" style="165" customWidth="1"/>
    <col min="3080" max="3080" width="8.77734375" style="165"/>
    <col min="3081" max="3081" width="3.77734375" style="165" customWidth="1"/>
    <col min="3082" max="3082" width="5" style="165" customWidth="1"/>
    <col min="3083" max="3083" width="8.77734375" style="165"/>
    <col min="3084" max="3084" width="2.109375" style="165" customWidth="1"/>
    <col min="3085" max="3085" width="1.21875" style="165" customWidth="1"/>
    <col min="3086" max="3086" width="5.21875" style="165" customWidth="1"/>
    <col min="3087" max="3087" width="8.77734375" style="165"/>
    <col min="3088" max="3088" width="3" style="165" customWidth="1"/>
    <col min="3089" max="3089" width="3.77734375" style="165" customWidth="1"/>
    <col min="3090" max="3090" width="4.77734375" style="165" customWidth="1"/>
    <col min="3091" max="3091" width="3.5546875" style="165" customWidth="1"/>
    <col min="3092" max="3328" width="8.77734375" style="165"/>
    <col min="3329" max="3329" width="2.77734375" style="165" customWidth="1"/>
    <col min="3330" max="3330" width="1.77734375" style="165" customWidth="1"/>
    <col min="3331" max="3331" width="8.77734375" style="165"/>
    <col min="3332" max="3332" width="1.77734375" style="165" customWidth="1"/>
    <col min="3333" max="3333" width="7.44140625" style="165" bestFit="1" customWidth="1"/>
    <col min="3334" max="3334" width="1.21875" style="165" customWidth="1"/>
    <col min="3335" max="3335" width="5.21875" style="165" customWidth="1"/>
    <col min="3336" max="3336" width="8.77734375" style="165"/>
    <col min="3337" max="3337" width="3.77734375" style="165" customWidth="1"/>
    <col min="3338" max="3338" width="5" style="165" customWidth="1"/>
    <col min="3339" max="3339" width="8.77734375" style="165"/>
    <col min="3340" max="3340" width="2.109375" style="165" customWidth="1"/>
    <col min="3341" max="3341" width="1.21875" style="165" customWidth="1"/>
    <col min="3342" max="3342" width="5.21875" style="165" customWidth="1"/>
    <col min="3343" max="3343" width="8.77734375" style="165"/>
    <col min="3344" max="3344" width="3" style="165" customWidth="1"/>
    <col min="3345" max="3345" width="3.77734375" style="165" customWidth="1"/>
    <col min="3346" max="3346" width="4.77734375" style="165" customWidth="1"/>
    <col min="3347" max="3347" width="3.5546875" style="165" customWidth="1"/>
    <col min="3348" max="3584" width="8.77734375" style="165"/>
    <col min="3585" max="3585" width="2.77734375" style="165" customWidth="1"/>
    <col min="3586" max="3586" width="1.77734375" style="165" customWidth="1"/>
    <col min="3587" max="3587" width="8.77734375" style="165"/>
    <col min="3588" max="3588" width="1.77734375" style="165" customWidth="1"/>
    <col min="3589" max="3589" width="7.44140625" style="165" bestFit="1" customWidth="1"/>
    <col min="3590" max="3590" width="1.21875" style="165" customWidth="1"/>
    <col min="3591" max="3591" width="5.21875" style="165" customWidth="1"/>
    <col min="3592" max="3592" width="8.77734375" style="165"/>
    <col min="3593" max="3593" width="3.77734375" style="165" customWidth="1"/>
    <col min="3594" max="3594" width="5" style="165" customWidth="1"/>
    <col min="3595" max="3595" width="8.77734375" style="165"/>
    <col min="3596" max="3596" width="2.109375" style="165" customWidth="1"/>
    <col min="3597" max="3597" width="1.21875" style="165" customWidth="1"/>
    <col min="3598" max="3598" width="5.21875" style="165" customWidth="1"/>
    <col min="3599" max="3599" width="8.77734375" style="165"/>
    <col min="3600" max="3600" width="3" style="165" customWidth="1"/>
    <col min="3601" max="3601" width="3.77734375" style="165" customWidth="1"/>
    <col min="3602" max="3602" width="4.77734375" style="165" customWidth="1"/>
    <col min="3603" max="3603" width="3.5546875" style="165" customWidth="1"/>
    <col min="3604" max="3840" width="8.77734375" style="165"/>
    <col min="3841" max="3841" width="2.77734375" style="165" customWidth="1"/>
    <col min="3842" max="3842" width="1.77734375" style="165" customWidth="1"/>
    <col min="3843" max="3843" width="8.77734375" style="165"/>
    <col min="3844" max="3844" width="1.77734375" style="165" customWidth="1"/>
    <col min="3845" max="3845" width="7.44140625" style="165" bestFit="1" customWidth="1"/>
    <col min="3846" max="3846" width="1.21875" style="165" customWidth="1"/>
    <col min="3847" max="3847" width="5.21875" style="165" customWidth="1"/>
    <col min="3848" max="3848" width="8.77734375" style="165"/>
    <col min="3849" max="3849" width="3.77734375" style="165" customWidth="1"/>
    <col min="3850" max="3850" width="5" style="165" customWidth="1"/>
    <col min="3851" max="3851" width="8.77734375" style="165"/>
    <col min="3852" max="3852" width="2.109375" style="165" customWidth="1"/>
    <col min="3853" max="3853" width="1.21875" style="165" customWidth="1"/>
    <col min="3854" max="3854" width="5.21875" style="165" customWidth="1"/>
    <col min="3855" max="3855" width="8.77734375" style="165"/>
    <col min="3856" max="3856" width="3" style="165" customWidth="1"/>
    <col min="3857" max="3857" width="3.77734375" style="165" customWidth="1"/>
    <col min="3858" max="3858" width="4.77734375" style="165" customWidth="1"/>
    <col min="3859" max="3859" width="3.5546875" style="165" customWidth="1"/>
    <col min="3860" max="4096" width="8.77734375" style="165"/>
    <col min="4097" max="4097" width="2.77734375" style="165" customWidth="1"/>
    <col min="4098" max="4098" width="1.77734375" style="165" customWidth="1"/>
    <col min="4099" max="4099" width="8.77734375" style="165"/>
    <col min="4100" max="4100" width="1.77734375" style="165" customWidth="1"/>
    <col min="4101" max="4101" width="7.44140625" style="165" bestFit="1" customWidth="1"/>
    <col min="4102" max="4102" width="1.21875" style="165" customWidth="1"/>
    <col min="4103" max="4103" width="5.21875" style="165" customWidth="1"/>
    <col min="4104" max="4104" width="8.77734375" style="165"/>
    <col min="4105" max="4105" width="3.77734375" style="165" customWidth="1"/>
    <col min="4106" max="4106" width="5" style="165" customWidth="1"/>
    <col min="4107" max="4107" width="8.77734375" style="165"/>
    <col min="4108" max="4108" width="2.109375" style="165" customWidth="1"/>
    <col min="4109" max="4109" width="1.21875" style="165" customWidth="1"/>
    <col min="4110" max="4110" width="5.21875" style="165" customWidth="1"/>
    <col min="4111" max="4111" width="8.77734375" style="165"/>
    <col min="4112" max="4112" width="3" style="165" customWidth="1"/>
    <col min="4113" max="4113" width="3.77734375" style="165" customWidth="1"/>
    <col min="4114" max="4114" width="4.77734375" style="165" customWidth="1"/>
    <col min="4115" max="4115" width="3.5546875" style="165" customWidth="1"/>
    <col min="4116" max="4352" width="8.77734375" style="165"/>
    <col min="4353" max="4353" width="2.77734375" style="165" customWidth="1"/>
    <col min="4354" max="4354" width="1.77734375" style="165" customWidth="1"/>
    <col min="4355" max="4355" width="8.77734375" style="165"/>
    <col min="4356" max="4356" width="1.77734375" style="165" customWidth="1"/>
    <col min="4357" max="4357" width="7.44140625" style="165" bestFit="1" customWidth="1"/>
    <col min="4358" max="4358" width="1.21875" style="165" customWidth="1"/>
    <col min="4359" max="4359" width="5.21875" style="165" customWidth="1"/>
    <col min="4360" max="4360" width="8.77734375" style="165"/>
    <col min="4361" max="4361" width="3.77734375" style="165" customWidth="1"/>
    <col min="4362" max="4362" width="5" style="165" customWidth="1"/>
    <col min="4363" max="4363" width="8.77734375" style="165"/>
    <col min="4364" max="4364" width="2.109375" style="165" customWidth="1"/>
    <col min="4365" max="4365" width="1.21875" style="165" customWidth="1"/>
    <col min="4366" max="4366" width="5.21875" style="165" customWidth="1"/>
    <col min="4367" max="4367" width="8.77734375" style="165"/>
    <col min="4368" max="4368" width="3" style="165" customWidth="1"/>
    <col min="4369" max="4369" width="3.77734375" style="165" customWidth="1"/>
    <col min="4370" max="4370" width="4.77734375" style="165" customWidth="1"/>
    <col min="4371" max="4371" width="3.5546875" style="165" customWidth="1"/>
    <col min="4372" max="4608" width="8.77734375" style="165"/>
    <col min="4609" max="4609" width="2.77734375" style="165" customWidth="1"/>
    <col min="4610" max="4610" width="1.77734375" style="165" customWidth="1"/>
    <col min="4611" max="4611" width="8.77734375" style="165"/>
    <col min="4612" max="4612" width="1.77734375" style="165" customWidth="1"/>
    <col min="4613" max="4613" width="7.44140625" style="165" bestFit="1" customWidth="1"/>
    <col min="4614" max="4614" width="1.21875" style="165" customWidth="1"/>
    <col min="4615" max="4615" width="5.21875" style="165" customWidth="1"/>
    <col min="4616" max="4616" width="8.77734375" style="165"/>
    <col min="4617" max="4617" width="3.77734375" style="165" customWidth="1"/>
    <col min="4618" max="4618" width="5" style="165" customWidth="1"/>
    <col min="4619" max="4619" width="8.77734375" style="165"/>
    <col min="4620" max="4620" width="2.109375" style="165" customWidth="1"/>
    <col min="4621" max="4621" width="1.21875" style="165" customWidth="1"/>
    <col min="4622" max="4622" width="5.21875" style="165" customWidth="1"/>
    <col min="4623" max="4623" width="8.77734375" style="165"/>
    <col min="4624" max="4624" width="3" style="165" customWidth="1"/>
    <col min="4625" max="4625" width="3.77734375" style="165" customWidth="1"/>
    <col min="4626" max="4626" width="4.77734375" style="165" customWidth="1"/>
    <col min="4627" max="4627" width="3.5546875" style="165" customWidth="1"/>
    <col min="4628" max="4864" width="8.77734375" style="165"/>
    <col min="4865" max="4865" width="2.77734375" style="165" customWidth="1"/>
    <col min="4866" max="4866" width="1.77734375" style="165" customWidth="1"/>
    <col min="4867" max="4867" width="8.77734375" style="165"/>
    <col min="4868" max="4868" width="1.77734375" style="165" customWidth="1"/>
    <col min="4869" max="4869" width="7.44140625" style="165" bestFit="1" customWidth="1"/>
    <col min="4870" max="4870" width="1.21875" style="165" customWidth="1"/>
    <col min="4871" max="4871" width="5.21875" style="165" customWidth="1"/>
    <col min="4872" max="4872" width="8.77734375" style="165"/>
    <col min="4873" max="4873" width="3.77734375" style="165" customWidth="1"/>
    <col min="4874" max="4874" width="5" style="165" customWidth="1"/>
    <col min="4875" max="4875" width="8.77734375" style="165"/>
    <col min="4876" max="4876" width="2.109375" style="165" customWidth="1"/>
    <col min="4877" max="4877" width="1.21875" style="165" customWidth="1"/>
    <col min="4878" max="4878" width="5.21875" style="165" customWidth="1"/>
    <col min="4879" max="4879" width="8.77734375" style="165"/>
    <col min="4880" max="4880" width="3" style="165" customWidth="1"/>
    <col min="4881" max="4881" width="3.77734375" style="165" customWidth="1"/>
    <col min="4882" max="4882" width="4.77734375" style="165" customWidth="1"/>
    <col min="4883" max="4883" width="3.5546875" style="165" customWidth="1"/>
    <col min="4884" max="5120" width="8.77734375" style="165"/>
    <col min="5121" max="5121" width="2.77734375" style="165" customWidth="1"/>
    <col min="5122" max="5122" width="1.77734375" style="165" customWidth="1"/>
    <col min="5123" max="5123" width="8.77734375" style="165"/>
    <col min="5124" max="5124" width="1.77734375" style="165" customWidth="1"/>
    <col min="5125" max="5125" width="7.44140625" style="165" bestFit="1" customWidth="1"/>
    <col min="5126" max="5126" width="1.21875" style="165" customWidth="1"/>
    <col min="5127" max="5127" width="5.21875" style="165" customWidth="1"/>
    <col min="5128" max="5128" width="8.77734375" style="165"/>
    <col min="5129" max="5129" width="3.77734375" style="165" customWidth="1"/>
    <col min="5130" max="5130" width="5" style="165" customWidth="1"/>
    <col min="5131" max="5131" width="8.77734375" style="165"/>
    <col min="5132" max="5132" width="2.109375" style="165" customWidth="1"/>
    <col min="5133" max="5133" width="1.21875" style="165" customWidth="1"/>
    <col min="5134" max="5134" width="5.21875" style="165" customWidth="1"/>
    <col min="5135" max="5135" width="8.77734375" style="165"/>
    <col min="5136" max="5136" width="3" style="165" customWidth="1"/>
    <col min="5137" max="5137" width="3.77734375" style="165" customWidth="1"/>
    <col min="5138" max="5138" width="4.77734375" style="165" customWidth="1"/>
    <col min="5139" max="5139" width="3.5546875" style="165" customWidth="1"/>
    <col min="5140" max="5376" width="8.77734375" style="165"/>
    <col min="5377" max="5377" width="2.77734375" style="165" customWidth="1"/>
    <col min="5378" max="5378" width="1.77734375" style="165" customWidth="1"/>
    <col min="5379" max="5379" width="8.77734375" style="165"/>
    <col min="5380" max="5380" width="1.77734375" style="165" customWidth="1"/>
    <col min="5381" max="5381" width="7.44140625" style="165" bestFit="1" customWidth="1"/>
    <col min="5382" max="5382" width="1.21875" style="165" customWidth="1"/>
    <col min="5383" max="5383" width="5.21875" style="165" customWidth="1"/>
    <col min="5384" max="5384" width="8.77734375" style="165"/>
    <col min="5385" max="5385" width="3.77734375" style="165" customWidth="1"/>
    <col min="5386" max="5386" width="5" style="165" customWidth="1"/>
    <col min="5387" max="5387" width="8.77734375" style="165"/>
    <col min="5388" max="5388" width="2.109375" style="165" customWidth="1"/>
    <col min="5389" max="5389" width="1.21875" style="165" customWidth="1"/>
    <col min="5390" max="5390" width="5.21875" style="165" customWidth="1"/>
    <col min="5391" max="5391" width="8.77734375" style="165"/>
    <col min="5392" max="5392" width="3" style="165" customWidth="1"/>
    <col min="5393" max="5393" width="3.77734375" style="165" customWidth="1"/>
    <col min="5394" max="5394" width="4.77734375" style="165" customWidth="1"/>
    <col min="5395" max="5395" width="3.5546875" style="165" customWidth="1"/>
    <col min="5396" max="5632" width="8.77734375" style="165"/>
    <col min="5633" max="5633" width="2.77734375" style="165" customWidth="1"/>
    <col min="5634" max="5634" width="1.77734375" style="165" customWidth="1"/>
    <col min="5635" max="5635" width="8.77734375" style="165"/>
    <col min="5636" max="5636" width="1.77734375" style="165" customWidth="1"/>
    <col min="5637" max="5637" width="7.44140625" style="165" bestFit="1" customWidth="1"/>
    <col min="5638" max="5638" width="1.21875" style="165" customWidth="1"/>
    <col min="5639" max="5639" width="5.21875" style="165" customWidth="1"/>
    <col min="5640" max="5640" width="8.77734375" style="165"/>
    <col min="5641" max="5641" width="3.77734375" style="165" customWidth="1"/>
    <col min="5642" max="5642" width="5" style="165" customWidth="1"/>
    <col min="5643" max="5643" width="8.77734375" style="165"/>
    <col min="5644" max="5644" width="2.109375" style="165" customWidth="1"/>
    <col min="5645" max="5645" width="1.21875" style="165" customWidth="1"/>
    <col min="5646" max="5646" width="5.21875" style="165" customWidth="1"/>
    <col min="5647" max="5647" width="8.77734375" style="165"/>
    <col min="5648" max="5648" width="3" style="165" customWidth="1"/>
    <col min="5649" max="5649" width="3.77734375" style="165" customWidth="1"/>
    <col min="5650" max="5650" width="4.77734375" style="165" customWidth="1"/>
    <col min="5651" max="5651" width="3.5546875" style="165" customWidth="1"/>
    <col min="5652" max="5888" width="8.77734375" style="165"/>
    <col min="5889" max="5889" width="2.77734375" style="165" customWidth="1"/>
    <col min="5890" max="5890" width="1.77734375" style="165" customWidth="1"/>
    <col min="5891" max="5891" width="8.77734375" style="165"/>
    <col min="5892" max="5892" width="1.77734375" style="165" customWidth="1"/>
    <col min="5893" max="5893" width="7.44140625" style="165" bestFit="1" customWidth="1"/>
    <col min="5894" max="5894" width="1.21875" style="165" customWidth="1"/>
    <col min="5895" max="5895" width="5.21875" style="165" customWidth="1"/>
    <col min="5896" max="5896" width="8.77734375" style="165"/>
    <col min="5897" max="5897" width="3.77734375" style="165" customWidth="1"/>
    <col min="5898" max="5898" width="5" style="165" customWidth="1"/>
    <col min="5899" max="5899" width="8.77734375" style="165"/>
    <col min="5900" max="5900" width="2.109375" style="165" customWidth="1"/>
    <col min="5901" max="5901" width="1.21875" style="165" customWidth="1"/>
    <col min="5902" max="5902" width="5.21875" style="165" customWidth="1"/>
    <col min="5903" max="5903" width="8.77734375" style="165"/>
    <col min="5904" max="5904" width="3" style="165" customWidth="1"/>
    <col min="5905" max="5905" width="3.77734375" style="165" customWidth="1"/>
    <col min="5906" max="5906" width="4.77734375" style="165" customWidth="1"/>
    <col min="5907" max="5907" width="3.5546875" style="165" customWidth="1"/>
    <col min="5908" max="6144" width="8.77734375" style="165"/>
    <col min="6145" max="6145" width="2.77734375" style="165" customWidth="1"/>
    <col min="6146" max="6146" width="1.77734375" style="165" customWidth="1"/>
    <col min="6147" max="6147" width="8.77734375" style="165"/>
    <col min="6148" max="6148" width="1.77734375" style="165" customWidth="1"/>
    <col min="6149" max="6149" width="7.44140625" style="165" bestFit="1" customWidth="1"/>
    <col min="6150" max="6150" width="1.21875" style="165" customWidth="1"/>
    <col min="6151" max="6151" width="5.21875" style="165" customWidth="1"/>
    <col min="6152" max="6152" width="8.77734375" style="165"/>
    <col min="6153" max="6153" width="3.77734375" style="165" customWidth="1"/>
    <col min="6154" max="6154" width="5" style="165" customWidth="1"/>
    <col min="6155" max="6155" width="8.77734375" style="165"/>
    <col min="6156" max="6156" width="2.109375" style="165" customWidth="1"/>
    <col min="6157" max="6157" width="1.21875" style="165" customWidth="1"/>
    <col min="6158" max="6158" width="5.21875" style="165" customWidth="1"/>
    <col min="6159" max="6159" width="8.77734375" style="165"/>
    <col min="6160" max="6160" width="3" style="165" customWidth="1"/>
    <col min="6161" max="6161" width="3.77734375" style="165" customWidth="1"/>
    <col min="6162" max="6162" width="4.77734375" style="165" customWidth="1"/>
    <col min="6163" max="6163" width="3.5546875" style="165" customWidth="1"/>
    <col min="6164" max="6400" width="8.77734375" style="165"/>
    <col min="6401" max="6401" width="2.77734375" style="165" customWidth="1"/>
    <col min="6402" max="6402" width="1.77734375" style="165" customWidth="1"/>
    <col min="6403" max="6403" width="8.77734375" style="165"/>
    <col min="6404" max="6404" width="1.77734375" style="165" customWidth="1"/>
    <col min="6405" max="6405" width="7.44140625" style="165" bestFit="1" customWidth="1"/>
    <col min="6406" max="6406" width="1.21875" style="165" customWidth="1"/>
    <col min="6407" max="6407" width="5.21875" style="165" customWidth="1"/>
    <col min="6408" max="6408" width="8.77734375" style="165"/>
    <col min="6409" max="6409" width="3.77734375" style="165" customWidth="1"/>
    <col min="6410" max="6410" width="5" style="165" customWidth="1"/>
    <col min="6411" max="6411" width="8.77734375" style="165"/>
    <col min="6412" max="6412" width="2.109375" style="165" customWidth="1"/>
    <col min="6413" max="6413" width="1.21875" style="165" customWidth="1"/>
    <col min="6414" max="6414" width="5.21875" style="165" customWidth="1"/>
    <col min="6415" max="6415" width="8.77734375" style="165"/>
    <col min="6416" max="6416" width="3" style="165" customWidth="1"/>
    <col min="6417" max="6417" width="3.77734375" style="165" customWidth="1"/>
    <col min="6418" max="6418" width="4.77734375" style="165" customWidth="1"/>
    <col min="6419" max="6419" width="3.5546875" style="165" customWidth="1"/>
    <col min="6420" max="6656" width="8.77734375" style="165"/>
    <col min="6657" max="6657" width="2.77734375" style="165" customWidth="1"/>
    <col min="6658" max="6658" width="1.77734375" style="165" customWidth="1"/>
    <col min="6659" max="6659" width="8.77734375" style="165"/>
    <col min="6660" max="6660" width="1.77734375" style="165" customWidth="1"/>
    <col min="6661" max="6661" width="7.44140625" style="165" bestFit="1" customWidth="1"/>
    <col min="6662" max="6662" width="1.21875" style="165" customWidth="1"/>
    <col min="6663" max="6663" width="5.21875" style="165" customWidth="1"/>
    <col min="6664" max="6664" width="8.77734375" style="165"/>
    <col min="6665" max="6665" width="3.77734375" style="165" customWidth="1"/>
    <col min="6666" max="6666" width="5" style="165" customWidth="1"/>
    <col min="6667" max="6667" width="8.77734375" style="165"/>
    <col min="6668" max="6668" width="2.109375" style="165" customWidth="1"/>
    <col min="6669" max="6669" width="1.21875" style="165" customWidth="1"/>
    <col min="6670" max="6670" width="5.21875" style="165" customWidth="1"/>
    <col min="6671" max="6671" width="8.77734375" style="165"/>
    <col min="6672" max="6672" width="3" style="165" customWidth="1"/>
    <col min="6673" max="6673" width="3.77734375" style="165" customWidth="1"/>
    <col min="6674" max="6674" width="4.77734375" style="165" customWidth="1"/>
    <col min="6675" max="6675" width="3.5546875" style="165" customWidth="1"/>
    <col min="6676" max="6912" width="8.77734375" style="165"/>
    <col min="6913" max="6913" width="2.77734375" style="165" customWidth="1"/>
    <col min="6914" max="6914" width="1.77734375" style="165" customWidth="1"/>
    <col min="6915" max="6915" width="8.77734375" style="165"/>
    <col min="6916" max="6916" width="1.77734375" style="165" customWidth="1"/>
    <col min="6917" max="6917" width="7.44140625" style="165" bestFit="1" customWidth="1"/>
    <col min="6918" max="6918" width="1.21875" style="165" customWidth="1"/>
    <col min="6919" max="6919" width="5.21875" style="165" customWidth="1"/>
    <col min="6920" max="6920" width="8.77734375" style="165"/>
    <col min="6921" max="6921" width="3.77734375" style="165" customWidth="1"/>
    <col min="6922" max="6922" width="5" style="165" customWidth="1"/>
    <col min="6923" max="6923" width="8.77734375" style="165"/>
    <col min="6924" max="6924" width="2.109375" style="165" customWidth="1"/>
    <col min="6925" max="6925" width="1.21875" style="165" customWidth="1"/>
    <col min="6926" max="6926" width="5.21875" style="165" customWidth="1"/>
    <col min="6927" max="6927" width="8.77734375" style="165"/>
    <col min="6928" max="6928" width="3" style="165" customWidth="1"/>
    <col min="6929" max="6929" width="3.77734375" style="165" customWidth="1"/>
    <col min="6930" max="6930" width="4.77734375" style="165" customWidth="1"/>
    <col min="6931" max="6931" width="3.5546875" style="165" customWidth="1"/>
    <col min="6932" max="7168" width="8.77734375" style="165"/>
    <col min="7169" max="7169" width="2.77734375" style="165" customWidth="1"/>
    <col min="7170" max="7170" width="1.77734375" style="165" customWidth="1"/>
    <col min="7171" max="7171" width="8.77734375" style="165"/>
    <col min="7172" max="7172" width="1.77734375" style="165" customWidth="1"/>
    <col min="7173" max="7173" width="7.44140625" style="165" bestFit="1" customWidth="1"/>
    <col min="7174" max="7174" width="1.21875" style="165" customWidth="1"/>
    <col min="7175" max="7175" width="5.21875" style="165" customWidth="1"/>
    <col min="7176" max="7176" width="8.77734375" style="165"/>
    <col min="7177" max="7177" width="3.77734375" style="165" customWidth="1"/>
    <col min="7178" max="7178" width="5" style="165" customWidth="1"/>
    <col min="7179" max="7179" width="8.77734375" style="165"/>
    <col min="7180" max="7180" width="2.109375" style="165" customWidth="1"/>
    <col min="7181" max="7181" width="1.21875" style="165" customWidth="1"/>
    <col min="7182" max="7182" width="5.21875" style="165" customWidth="1"/>
    <col min="7183" max="7183" width="8.77734375" style="165"/>
    <col min="7184" max="7184" width="3" style="165" customWidth="1"/>
    <col min="7185" max="7185" width="3.77734375" style="165" customWidth="1"/>
    <col min="7186" max="7186" width="4.77734375" style="165" customWidth="1"/>
    <col min="7187" max="7187" width="3.5546875" style="165" customWidth="1"/>
    <col min="7188" max="7424" width="8.77734375" style="165"/>
    <col min="7425" max="7425" width="2.77734375" style="165" customWidth="1"/>
    <col min="7426" max="7426" width="1.77734375" style="165" customWidth="1"/>
    <col min="7427" max="7427" width="8.77734375" style="165"/>
    <col min="7428" max="7428" width="1.77734375" style="165" customWidth="1"/>
    <col min="7429" max="7429" width="7.44140625" style="165" bestFit="1" customWidth="1"/>
    <col min="7430" max="7430" width="1.21875" style="165" customWidth="1"/>
    <col min="7431" max="7431" width="5.21875" style="165" customWidth="1"/>
    <col min="7432" max="7432" width="8.77734375" style="165"/>
    <col min="7433" max="7433" width="3.77734375" style="165" customWidth="1"/>
    <col min="7434" max="7434" width="5" style="165" customWidth="1"/>
    <col min="7435" max="7435" width="8.77734375" style="165"/>
    <col min="7436" max="7436" width="2.109375" style="165" customWidth="1"/>
    <col min="7437" max="7437" width="1.21875" style="165" customWidth="1"/>
    <col min="7438" max="7438" width="5.21875" style="165" customWidth="1"/>
    <col min="7439" max="7439" width="8.77734375" style="165"/>
    <col min="7440" max="7440" width="3" style="165" customWidth="1"/>
    <col min="7441" max="7441" width="3.77734375" style="165" customWidth="1"/>
    <col min="7442" max="7442" width="4.77734375" style="165" customWidth="1"/>
    <col min="7443" max="7443" width="3.5546875" style="165" customWidth="1"/>
    <col min="7444" max="7680" width="8.77734375" style="165"/>
    <col min="7681" max="7681" width="2.77734375" style="165" customWidth="1"/>
    <col min="7682" max="7682" width="1.77734375" style="165" customWidth="1"/>
    <col min="7683" max="7683" width="8.77734375" style="165"/>
    <col min="7684" max="7684" width="1.77734375" style="165" customWidth="1"/>
    <col min="7685" max="7685" width="7.44140625" style="165" bestFit="1" customWidth="1"/>
    <col min="7686" max="7686" width="1.21875" style="165" customWidth="1"/>
    <col min="7687" max="7687" width="5.21875" style="165" customWidth="1"/>
    <col min="7688" max="7688" width="8.77734375" style="165"/>
    <col min="7689" max="7689" width="3.77734375" style="165" customWidth="1"/>
    <col min="7690" max="7690" width="5" style="165" customWidth="1"/>
    <col min="7691" max="7691" width="8.77734375" style="165"/>
    <col min="7692" max="7692" width="2.109375" style="165" customWidth="1"/>
    <col min="7693" max="7693" width="1.21875" style="165" customWidth="1"/>
    <col min="7694" max="7694" width="5.21875" style="165" customWidth="1"/>
    <col min="7695" max="7695" width="8.77734375" style="165"/>
    <col min="7696" max="7696" width="3" style="165" customWidth="1"/>
    <col min="7697" max="7697" width="3.77734375" style="165" customWidth="1"/>
    <col min="7698" max="7698" width="4.77734375" style="165" customWidth="1"/>
    <col min="7699" max="7699" width="3.5546875" style="165" customWidth="1"/>
    <col min="7700" max="7936" width="8.77734375" style="165"/>
    <col min="7937" max="7937" width="2.77734375" style="165" customWidth="1"/>
    <col min="7938" max="7938" width="1.77734375" style="165" customWidth="1"/>
    <col min="7939" max="7939" width="8.77734375" style="165"/>
    <col min="7940" max="7940" width="1.77734375" style="165" customWidth="1"/>
    <col min="7941" max="7941" width="7.44140625" style="165" bestFit="1" customWidth="1"/>
    <col min="7942" max="7942" width="1.21875" style="165" customWidth="1"/>
    <col min="7943" max="7943" width="5.21875" style="165" customWidth="1"/>
    <col min="7944" max="7944" width="8.77734375" style="165"/>
    <col min="7945" max="7945" width="3.77734375" style="165" customWidth="1"/>
    <col min="7946" max="7946" width="5" style="165" customWidth="1"/>
    <col min="7947" max="7947" width="8.77734375" style="165"/>
    <col min="7948" max="7948" width="2.109375" style="165" customWidth="1"/>
    <col min="7949" max="7949" width="1.21875" style="165" customWidth="1"/>
    <col min="7950" max="7950" width="5.21875" style="165" customWidth="1"/>
    <col min="7951" max="7951" width="8.77734375" style="165"/>
    <col min="7952" max="7952" width="3" style="165" customWidth="1"/>
    <col min="7953" max="7953" width="3.77734375" style="165" customWidth="1"/>
    <col min="7954" max="7954" width="4.77734375" style="165" customWidth="1"/>
    <col min="7955" max="7955" width="3.5546875" style="165" customWidth="1"/>
    <col min="7956" max="8192" width="8.77734375" style="165"/>
    <col min="8193" max="8193" width="2.77734375" style="165" customWidth="1"/>
    <col min="8194" max="8194" width="1.77734375" style="165" customWidth="1"/>
    <col min="8195" max="8195" width="8.77734375" style="165"/>
    <col min="8196" max="8196" width="1.77734375" style="165" customWidth="1"/>
    <col min="8197" max="8197" width="7.44140625" style="165" bestFit="1" customWidth="1"/>
    <col min="8198" max="8198" width="1.21875" style="165" customWidth="1"/>
    <col min="8199" max="8199" width="5.21875" style="165" customWidth="1"/>
    <col min="8200" max="8200" width="8.77734375" style="165"/>
    <col min="8201" max="8201" width="3.77734375" style="165" customWidth="1"/>
    <col min="8202" max="8202" width="5" style="165" customWidth="1"/>
    <col min="8203" max="8203" width="8.77734375" style="165"/>
    <col min="8204" max="8204" width="2.109375" style="165" customWidth="1"/>
    <col min="8205" max="8205" width="1.21875" style="165" customWidth="1"/>
    <col min="8206" max="8206" width="5.21875" style="165" customWidth="1"/>
    <col min="8207" max="8207" width="8.77734375" style="165"/>
    <col min="8208" max="8208" width="3" style="165" customWidth="1"/>
    <col min="8209" max="8209" width="3.77734375" style="165" customWidth="1"/>
    <col min="8210" max="8210" width="4.77734375" style="165" customWidth="1"/>
    <col min="8211" max="8211" width="3.5546875" style="165" customWidth="1"/>
    <col min="8212" max="8448" width="8.77734375" style="165"/>
    <col min="8449" max="8449" width="2.77734375" style="165" customWidth="1"/>
    <col min="8450" max="8450" width="1.77734375" style="165" customWidth="1"/>
    <col min="8451" max="8451" width="8.77734375" style="165"/>
    <col min="8452" max="8452" width="1.77734375" style="165" customWidth="1"/>
    <col min="8453" max="8453" width="7.44140625" style="165" bestFit="1" customWidth="1"/>
    <col min="8454" max="8454" width="1.21875" style="165" customWidth="1"/>
    <col min="8455" max="8455" width="5.21875" style="165" customWidth="1"/>
    <col min="8456" max="8456" width="8.77734375" style="165"/>
    <col min="8457" max="8457" width="3.77734375" style="165" customWidth="1"/>
    <col min="8458" max="8458" width="5" style="165" customWidth="1"/>
    <col min="8459" max="8459" width="8.77734375" style="165"/>
    <col min="8460" max="8460" width="2.109375" style="165" customWidth="1"/>
    <col min="8461" max="8461" width="1.21875" style="165" customWidth="1"/>
    <col min="8462" max="8462" width="5.21875" style="165" customWidth="1"/>
    <col min="8463" max="8463" width="8.77734375" style="165"/>
    <col min="8464" max="8464" width="3" style="165" customWidth="1"/>
    <col min="8465" max="8465" width="3.77734375" style="165" customWidth="1"/>
    <col min="8466" max="8466" width="4.77734375" style="165" customWidth="1"/>
    <col min="8467" max="8467" width="3.5546875" style="165" customWidth="1"/>
    <col min="8468" max="8704" width="8.77734375" style="165"/>
    <col min="8705" max="8705" width="2.77734375" style="165" customWidth="1"/>
    <col min="8706" max="8706" width="1.77734375" style="165" customWidth="1"/>
    <col min="8707" max="8707" width="8.77734375" style="165"/>
    <col min="8708" max="8708" width="1.77734375" style="165" customWidth="1"/>
    <col min="8709" max="8709" width="7.44140625" style="165" bestFit="1" customWidth="1"/>
    <col min="8710" max="8710" width="1.21875" style="165" customWidth="1"/>
    <col min="8711" max="8711" width="5.21875" style="165" customWidth="1"/>
    <col min="8712" max="8712" width="8.77734375" style="165"/>
    <col min="8713" max="8713" width="3.77734375" style="165" customWidth="1"/>
    <col min="8714" max="8714" width="5" style="165" customWidth="1"/>
    <col min="8715" max="8715" width="8.77734375" style="165"/>
    <col min="8716" max="8716" width="2.109375" style="165" customWidth="1"/>
    <col min="8717" max="8717" width="1.21875" style="165" customWidth="1"/>
    <col min="8718" max="8718" width="5.21875" style="165" customWidth="1"/>
    <col min="8719" max="8719" width="8.77734375" style="165"/>
    <col min="8720" max="8720" width="3" style="165" customWidth="1"/>
    <col min="8721" max="8721" width="3.77734375" style="165" customWidth="1"/>
    <col min="8722" max="8722" width="4.77734375" style="165" customWidth="1"/>
    <col min="8723" max="8723" width="3.5546875" style="165" customWidth="1"/>
    <col min="8724" max="8960" width="8.77734375" style="165"/>
    <col min="8961" max="8961" width="2.77734375" style="165" customWidth="1"/>
    <col min="8962" max="8962" width="1.77734375" style="165" customWidth="1"/>
    <col min="8963" max="8963" width="8.77734375" style="165"/>
    <col min="8964" max="8964" width="1.77734375" style="165" customWidth="1"/>
    <col min="8965" max="8965" width="7.44140625" style="165" bestFit="1" customWidth="1"/>
    <col min="8966" max="8966" width="1.21875" style="165" customWidth="1"/>
    <col min="8967" max="8967" width="5.21875" style="165" customWidth="1"/>
    <col min="8968" max="8968" width="8.77734375" style="165"/>
    <col min="8969" max="8969" width="3.77734375" style="165" customWidth="1"/>
    <col min="8970" max="8970" width="5" style="165" customWidth="1"/>
    <col min="8971" max="8971" width="8.77734375" style="165"/>
    <col min="8972" max="8972" width="2.109375" style="165" customWidth="1"/>
    <col min="8973" max="8973" width="1.21875" style="165" customWidth="1"/>
    <col min="8974" max="8974" width="5.21875" style="165" customWidth="1"/>
    <col min="8975" max="8975" width="8.77734375" style="165"/>
    <col min="8976" max="8976" width="3" style="165" customWidth="1"/>
    <col min="8977" max="8977" width="3.77734375" style="165" customWidth="1"/>
    <col min="8978" max="8978" width="4.77734375" style="165" customWidth="1"/>
    <col min="8979" max="8979" width="3.5546875" style="165" customWidth="1"/>
    <col min="8980" max="9216" width="8.77734375" style="165"/>
    <col min="9217" max="9217" width="2.77734375" style="165" customWidth="1"/>
    <col min="9218" max="9218" width="1.77734375" style="165" customWidth="1"/>
    <col min="9219" max="9219" width="8.77734375" style="165"/>
    <col min="9220" max="9220" width="1.77734375" style="165" customWidth="1"/>
    <col min="9221" max="9221" width="7.44140625" style="165" bestFit="1" customWidth="1"/>
    <col min="9222" max="9222" width="1.21875" style="165" customWidth="1"/>
    <col min="9223" max="9223" width="5.21875" style="165" customWidth="1"/>
    <col min="9224" max="9224" width="8.77734375" style="165"/>
    <col min="9225" max="9225" width="3.77734375" style="165" customWidth="1"/>
    <col min="9226" max="9226" width="5" style="165" customWidth="1"/>
    <col min="9227" max="9227" width="8.77734375" style="165"/>
    <col min="9228" max="9228" width="2.109375" style="165" customWidth="1"/>
    <col min="9229" max="9229" width="1.21875" style="165" customWidth="1"/>
    <col min="9230" max="9230" width="5.21875" style="165" customWidth="1"/>
    <col min="9231" max="9231" width="8.77734375" style="165"/>
    <col min="9232" max="9232" width="3" style="165" customWidth="1"/>
    <col min="9233" max="9233" width="3.77734375" style="165" customWidth="1"/>
    <col min="9234" max="9234" width="4.77734375" style="165" customWidth="1"/>
    <col min="9235" max="9235" width="3.5546875" style="165" customWidth="1"/>
    <col min="9236" max="9472" width="8.77734375" style="165"/>
    <col min="9473" max="9473" width="2.77734375" style="165" customWidth="1"/>
    <col min="9474" max="9474" width="1.77734375" style="165" customWidth="1"/>
    <col min="9475" max="9475" width="8.77734375" style="165"/>
    <col min="9476" max="9476" width="1.77734375" style="165" customWidth="1"/>
    <col min="9477" max="9477" width="7.44140625" style="165" bestFit="1" customWidth="1"/>
    <col min="9478" max="9478" width="1.21875" style="165" customWidth="1"/>
    <col min="9479" max="9479" width="5.21875" style="165" customWidth="1"/>
    <col min="9480" max="9480" width="8.77734375" style="165"/>
    <col min="9481" max="9481" width="3.77734375" style="165" customWidth="1"/>
    <col min="9482" max="9482" width="5" style="165" customWidth="1"/>
    <col min="9483" max="9483" width="8.77734375" style="165"/>
    <col min="9484" max="9484" width="2.109375" style="165" customWidth="1"/>
    <col min="9485" max="9485" width="1.21875" style="165" customWidth="1"/>
    <col min="9486" max="9486" width="5.21875" style="165" customWidth="1"/>
    <col min="9487" max="9487" width="8.77734375" style="165"/>
    <col min="9488" max="9488" width="3" style="165" customWidth="1"/>
    <col min="9489" max="9489" width="3.77734375" style="165" customWidth="1"/>
    <col min="9490" max="9490" width="4.77734375" style="165" customWidth="1"/>
    <col min="9491" max="9491" width="3.5546875" style="165" customWidth="1"/>
    <col min="9492" max="9728" width="8.77734375" style="165"/>
    <col min="9729" max="9729" width="2.77734375" style="165" customWidth="1"/>
    <col min="9730" max="9730" width="1.77734375" style="165" customWidth="1"/>
    <col min="9731" max="9731" width="8.77734375" style="165"/>
    <col min="9732" max="9732" width="1.77734375" style="165" customWidth="1"/>
    <col min="9733" max="9733" width="7.44140625" style="165" bestFit="1" customWidth="1"/>
    <col min="9734" max="9734" width="1.21875" style="165" customWidth="1"/>
    <col min="9735" max="9735" width="5.21875" style="165" customWidth="1"/>
    <col min="9736" max="9736" width="8.77734375" style="165"/>
    <col min="9737" max="9737" width="3.77734375" style="165" customWidth="1"/>
    <col min="9738" max="9738" width="5" style="165" customWidth="1"/>
    <col min="9739" max="9739" width="8.77734375" style="165"/>
    <col min="9740" max="9740" width="2.109375" style="165" customWidth="1"/>
    <col min="9741" max="9741" width="1.21875" style="165" customWidth="1"/>
    <col min="9742" max="9742" width="5.21875" style="165" customWidth="1"/>
    <col min="9743" max="9743" width="8.77734375" style="165"/>
    <col min="9744" max="9744" width="3" style="165" customWidth="1"/>
    <col min="9745" max="9745" width="3.77734375" style="165" customWidth="1"/>
    <col min="9746" max="9746" width="4.77734375" style="165" customWidth="1"/>
    <col min="9747" max="9747" width="3.5546875" style="165" customWidth="1"/>
    <col min="9748" max="9984" width="8.77734375" style="165"/>
    <col min="9985" max="9985" width="2.77734375" style="165" customWidth="1"/>
    <col min="9986" max="9986" width="1.77734375" style="165" customWidth="1"/>
    <col min="9987" max="9987" width="8.77734375" style="165"/>
    <col min="9988" max="9988" width="1.77734375" style="165" customWidth="1"/>
    <col min="9989" max="9989" width="7.44140625" style="165" bestFit="1" customWidth="1"/>
    <col min="9990" max="9990" width="1.21875" style="165" customWidth="1"/>
    <col min="9991" max="9991" width="5.21875" style="165" customWidth="1"/>
    <col min="9992" max="9992" width="8.77734375" style="165"/>
    <col min="9993" max="9993" width="3.77734375" style="165" customWidth="1"/>
    <col min="9994" max="9994" width="5" style="165" customWidth="1"/>
    <col min="9995" max="9995" width="8.77734375" style="165"/>
    <col min="9996" max="9996" width="2.109375" style="165" customWidth="1"/>
    <col min="9997" max="9997" width="1.21875" style="165" customWidth="1"/>
    <col min="9998" max="9998" width="5.21875" style="165" customWidth="1"/>
    <col min="9999" max="9999" width="8.77734375" style="165"/>
    <col min="10000" max="10000" width="3" style="165" customWidth="1"/>
    <col min="10001" max="10001" width="3.77734375" style="165" customWidth="1"/>
    <col min="10002" max="10002" width="4.77734375" style="165" customWidth="1"/>
    <col min="10003" max="10003" width="3.5546875" style="165" customWidth="1"/>
    <col min="10004" max="10240" width="8.77734375" style="165"/>
    <col min="10241" max="10241" width="2.77734375" style="165" customWidth="1"/>
    <col min="10242" max="10242" width="1.77734375" style="165" customWidth="1"/>
    <col min="10243" max="10243" width="8.77734375" style="165"/>
    <col min="10244" max="10244" width="1.77734375" style="165" customWidth="1"/>
    <col min="10245" max="10245" width="7.44140625" style="165" bestFit="1" customWidth="1"/>
    <col min="10246" max="10246" width="1.21875" style="165" customWidth="1"/>
    <col min="10247" max="10247" width="5.21875" style="165" customWidth="1"/>
    <col min="10248" max="10248" width="8.77734375" style="165"/>
    <col min="10249" max="10249" width="3.77734375" style="165" customWidth="1"/>
    <col min="10250" max="10250" width="5" style="165" customWidth="1"/>
    <col min="10251" max="10251" width="8.77734375" style="165"/>
    <col min="10252" max="10252" width="2.109375" style="165" customWidth="1"/>
    <col min="10253" max="10253" width="1.21875" style="165" customWidth="1"/>
    <col min="10254" max="10254" width="5.21875" style="165" customWidth="1"/>
    <col min="10255" max="10255" width="8.77734375" style="165"/>
    <col min="10256" max="10256" width="3" style="165" customWidth="1"/>
    <col min="10257" max="10257" width="3.77734375" style="165" customWidth="1"/>
    <col min="10258" max="10258" width="4.77734375" style="165" customWidth="1"/>
    <col min="10259" max="10259" width="3.5546875" style="165" customWidth="1"/>
    <col min="10260" max="10496" width="8.77734375" style="165"/>
    <col min="10497" max="10497" width="2.77734375" style="165" customWidth="1"/>
    <col min="10498" max="10498" width="1.77734375" style="165" customWidth="1"/>
    <col min="10499" max="10499" width="8.77734375" style="165"/>
    <col min="10500" max="10500" width="1.77734375" style="165" customWidth="1"/>
    <col min="10501" max="10501" width="7.44140625" style="165" bestFit="1" customWidth="1"/>
    <col min="10502" max="10502" width="1.21875" style="165" customWidth="1"/>
    <col min="10503" max="10503" width="5.21875" style="165" customWidth="1"/>
    <col min="10504" max="10504" width="8.77734375" style="165"/>
    <col min="10505" max="10505" width="3.77734375" style="165" customWidth="1"/>
    <col min="10506" max="10506" width="5" style="165" customWidth="1"/>
    <col min="10507" max="10507" width="8.77734375" style="165"/>
    <col min="10508" max="10508" width="2.109375" style="165" customWidth="1"/>
    <col min="10509" max="10509" width="1.21875" style="165" customWidth="1"/>
    <col min="10510" max="10510" width="5.21875" style="165" customWidth="1"/>
    <col min="10511" max="10511" width="8.77734375" style="165"/>
    <col min="10512" max="10512" width="3" style="165" customWidth="1"/>
    <col min="10513" max="10513" width="3.77734375" style="165" customWidth="1"/>
    <col min="10514" max="10514" width="4.77734375" style="165" customWidth="1"/>
    <col min="10515" max="10515" width="3.5546875" style="165" customWidth="1"/>
    <col min="10516" max="10752" width="8.77734375" style="165"/>
    <col min="10753" max="10753" width="2.77734375" style="165" customWidth="1"/>
    <col min="10754" max="10754" width="1.77734375" style="165" customWidth="1"/>
    <col min="10755" max="10755" width="8.77734375" style="165"/>
    <col min="10756" max="10756" width="1.77734375" style="165" customWidth="1"/>
    <col min="10757" max="10757" width="7.44140625" style="165" bestFit="1" customWidth="1"/>
    <col min="10758" max="10758" width="1.21875" style="165" customWidth="1"/>
    <col min="10759" max="10759" width="5.21875" style="165" customWidth="1"/>
    <col min="10760" max="10760" width="8.77734375" style="165"/>
    <col min="10761" max="10761" width="3.77734375" style="165" customWidth="1"/>
    <col min="10762" max="10762" width="5" style="165" customWidth="1"/>
    <col min="10763" max="10763" width="8.77734375" style="165"/>
    <col min="10764" max="10764" width="2.109375" style="165" customWidth="1"/>
    <col min="10765" max="10765" width="1.21875" style="165" customWidth="1"/>
    <col min="10766" max="10766" width="5.21875" style="165" customWidth="1"/>
    <col min="10767" max="10767" width="8.77734375" style="165"/>
    <col min="10768" max="10768" width="3" style="165" customWidth="1"/>
    <col min="10769" max="10769" width="3.77734375" style="165" customWidth="1"/>
    <col min="10770" max="10770" width="4.77734375" style="165" customWidth="1"/>
    <col min="10771" max="10771" width="3.5546875" style="165" customWidth="1"/>
    <col min="10772" max="11008" width="8.77734375" style="165"/>
    <col min="11009" max="11009" width="2.77734375" style="165" customWidth="1"/>
    <col min="11010" max="11010" width="1.77734375" style="165" customWidth="1"/>
    <col min="11011" max="11011" width="8.77734375" style="165"/>
    <col min="11012" max="11012" width="1.77734375" style="165" customWidth="1"/>
    <col min="11013" max="11013" width="7.44140625" style="165" bestFit="1" customWidth="1"/>
    <col min="11014" max="11014" width="1.21875" style="165" customWidth="1"/>
    <col min="11015" max="11015" width="5.21875" style="165" customWidth="1"/>
    <col min="11016" max="11016" width="8.77734375" style="165"/>
    <col min="11017" max="11017" width="3.77734375" style="165" customWidth="1"/>
    <col min="11018" max="11018" width="5" style="165" customWidth="1"/>
    <col min="11019" max="11019" width="8.77734375" style="165"/>
    <col min="11020" max="11020" width="2.109375" style="165" customWidth="1"/>
    <col min="11021" max="11021" width="1.21875" style="165" customWidth="1"/>
    <col min="11022" max="11022" width="5.21875" style="165" customWidth="1"/>
    <col min="11023" max="11023" width="8.77734375" style="165"/>
    <col min="11024" max="11024" width="3" style="165" customWidth="1"/>
    <col min="11025" max="11025" width="3.77734375" style="165" customWidth="1"/>
    <col min="11026" max="11026" width="4.77734375" style="165" customWidth="1"/>
    <col min="11027" max="11027" width="3.5546875" style="165" customWidth="1"/>
    <col min="11028" max="11264" width="8.77734375" style="165"/>
    <col min="11265" max="11265" width="2.77734375" style="165" customWidth="1"/>
    <col min="11266" max="11266" width="1.77734375" style="165" customWidth="1"/>
    <col min="11267" max="11267" width="8.77734375" style="165"/>
    <col min="11268" max="11268" width="1.77734375" style="165" customWidth="1"/>
    <col min="11269" max="11269" width="7.44140625" style="165" bestFit="1" customWidth="1"/>
    <col min="11270" max="11270" width="1.21875" style="165" customWidth="1"/>
    <col min="11271" max="11271" width="5.21875" style="165" customWidth="1"/>
    <col min="11272" max="11272" width="8.77734375" style="165"/>
    <col min="11273" max="11273" width="3.77734375" style="165" customWidth="1"/>
    <col min="11274" max="11274" width="5" style="165" customWidth="1"/>
    <col min="11275" max="11275" width="8.77734375" style="165"/>
    <col min="11276" max="11276" width="2.109375" style="165" customWidth="1"/>
    <col min="11277" max="11277" width="1.21875" style="165" customWidth="1"/>
    <col min="11278" max="11278" width="5.21875" style="165" customWidth="1"/>
    <col min="11279" max="11279" width="8.77734375" style="165"/>
    <col min="11280" max="11280" width="3" style="165" customWidth="1"/>
    <col min="11281" max="11281" width="3.77734375" style="165" customWidth="1"/>
    <col min="11282" max="11282" width="4.77734375" style="165" customWidth="1"/>
    <col min="11283" max="11283" width="3.5546875" style="165" customWidth="1"/>
    <col min="11284" max="11520" width="8.77734375" style="165"/>
    <col min="11521" max="11521" width="2.77734375" style="165" customWidth="1"/>
    <col min="11522" max="11522" width="1.77734375" style="165" customWidth="1"/>
    <col min="11523" max="11523" width="8.77734375" style="165"/>
    <col min="11524" max="11524" width="1.77734375" style="165" customWidth="1"/>
    <col min="11525" max="11525" width="7.44140625" style="165" bestFit="1" customWidth="1"/>
    <col min="11526" max="11526" width="1.21875" style="165" customWidth="1"/>
    <col min="11527" max="11527" width="5.21875" style="165" customWidth="1"/>
    <col min="11528" max="11528" width="8.77734375" style="165"/>
    <col min="11529" max="11529" width="3.77734375" style="165" customWidth="1"/>
    <col min="11530" max="11530" width="5" style="165" customWidth="1"/>
    <col min="11531" max="11531" width="8.77734375" style="165"/>
    <col min="11532" max="11532" width="2.109375" style="165" customWidth="1"/>
    <col min="11533" max="11533" width="1.21875" style="165" customWidth="1"/>
    <col min="11534" max="11534" width="5.21875" style="165" customWidth="1"/>
    <col min="11535" max="11535" width="8.77734375" style="165"/>
    <col min="11536" max="11536" width="3" style="165" customWidth="1"/>
    <col min="11537" max="11537" width="3.77734375" style="165" customWidth="1"/>
    <col min="11538" max="11538" width="4.77734375" style="165" customWidth="1"/>
    <col min="11539" max="11539" width="3.5546875" style="165" customWidth="1"/>
    <col min="11540" max="11776" width="8.77734375" style="165"/>
    <col min="11777" max="11777" width="2.77734375" style="165" customWidth="1"/>
    <col min="11778" max="11778" width="1.77734375" style="165" customWidth="1"/>
    <col min="11779" max="11779" width="8.77734375" style="165"/>
    <col min="11780" max="11780" width="1.77734375" style="165" customWidth="1"/>
    <col min="11781" max="11781" width="7.44140625" style="165" bestFit="1" customWidth="1"/>
    <col min="11782" max="11782" width="1.21875" style="165" customWidth="1"/>
    <col min="11783" max="11783" width="5.21875" style="165" customWidth="1"/>
    <col min="11784" max="11784" width="8.77734375" style="165"/>
    <col min="11785" max="11785" width="3.77734375" style="165" customWidth="1"/>
    <col min="11786" max="11786" width="5" style="165" customWidth="1"/>
    <col min="11787" max="11787" width="8.77734375" style="165"/>
    <col min="11788" max="11788" width="2.109375" style="165" customWidth="1"/>
    <col min="11789" max="11789" width="1.21875" style="165" customWidth="1"/>
    <col min="11790" max="11790" width="5.21875" style="165" customWidth="1"/>
    <col min="11791" max="11791" width="8.77734375" style="165"/>
    <col min="11792" max="11792" width="3" style="165" customWidth="1"/>
    <col min="11793" max="11793" width="3.77734375" style="165" customWidth="1"/>
    <col min="11794" max="11794" width="4.77734375" style="165" customWidth="1"/>
    <col min="11795" max="11795" width="3.5546875" style="165" customWidth="1"/>
    <col min="11796" max="12032" width="8.77734375" style="165"/>
    <col min="12033" max="12033" width="2.77734375" style="165" customWidth="1"/>
    <col min="12034" max="12034" width="1.77734375" style="165" customWidth="1"/>
    <col min="12035" max="12035" width="8.77734375" style="165"/>
    <col min="12036" max="12036" width="1.77734375" style="165" customWidth="1"/>
    <col min="12037" max="12037" width="7.44140625" style="165" bestFit="1" customWidth="1"/>
    <col min="12038" max="12038" width="1.21875" style="165" customWidth="1"/>
    <col min="12039" max="12039" width="5.21875" style="165" customWidth="1"/>
    <col min="12040" max="12040" width="8.77734375" style="165"/>
    <col min="12041" max="12041" width="3.77734375" style="165" customWidth="1"/>
    <col min="12042" max="12042" width="5" style="165" customWidth="1"/>
    <col min="12043" max="12043" width="8.77734375" style="165"/>
    <col min="12044" max="12044" width="2.109375" style="165" customWidth="1"/>
    <col min="12045" max="12045" width="1.21875" style="165" customWidth="1"/>
    <col min="12046" max="12046" width="5.21875" style="165" customWidth="1"/>
    <col min="12047" max="12047" width="8.77734375" style="165"/>
    <col min="12048" max="12048" width="3" style="165" customWidth="1"/>
    <col min="12049" max="12049" width="3.77734375" style="165" customWidth="1"/>
    <col min="12050" max="12050" width="4.77734375" style="165" customWidth="1"/>
    <col min="12051" max="12051" width="3.5546875" style="165" customWidth="1"/>
    <col min="12052" max="12288" width="8.77734375" style="165"/>
    <col min="12289" max="12289" width="2.77734375" style="165" customWidth="1"/>
    <col min="12290" max="12290" width="1.77734375" style="165" customWidth="1"/>
    <col min="12291" max="12291" width="8.77734375" style="165"/>
    <col min="12292" max="12292" width="1.77734375" style="165" customWidth="1"/>
    <col min="12293" max="12293" width="7.44140625" style="165" bestFit="1" customWidth="1"/>
    <col min="12294" max="12294" width="1.21875" style="165" customWidth="1"/>
    <col min="12295" max="12295" width="5.21875" style="165" customWidth="1"/>
    <col min="12296" max="12296" width="8.77734375" style="165"/>
    <col min="12297" max="12297" width="3.77734375" style="165" customWidth="1"/>
    <col min="12298" max="12298" width="5" style="165" customWidth="1"/>
    <col min="12299" max="12299" width="8.77734375" style="165"/>
    <col min="12300" max="12300" width="2.109375" style="165" customWidth="1"/>
    <col min="12301" max="12301" width="1.21875" style="165" customWidth="1"/>
    <col min="12302" max="12302" width="5.21875" style="165" customWidth="1"/>
    <col min="12303" max="12303" width="8.77734375" style="165"/>
    <col min="12304" max="12304" width="3" style="165" customWidth="1"/>
    <col min="12305" max="12305" width="3.77734375" style="165" customWidth="1"/>
    <col min="12306" max="12306" width="4.77734375" style="165" customWidth="1"/>
    <col min="12307" max="12307" width="3.5546875" style="165" customWidth="1"/>
    <col min="12308" max="12544" width="8.77734375" style="165"/>
    <col min="12545" max="12545" width="2.77734375" style="165" customWidth="1"/>
    <col min="12546" max="12546" width="1.77734375" style="165" customWidth="1"/>
    <col min="12547" max="12547" width="8.77734375" style="165"/>
    <col min="12548" max="12548" width="1.77734375" style="165" customWidth="1"/>
    <col min="12549" max="12549" width="7.44140625" style="165" bestFit="1" customWidth="1"/>
    <col min="12550" max="12550" width="1.21875" style="165" customWidth="1"/>
    <col min="12551" max="12551" width="5.21875" style="165" customWidth="1"/>
    <col min="12552" max="12552" width="8.77734375" style="165"/>
    <col min="12553" max="12553" width="3.77734375" style="165" customWidth="1"/>
    <col min="12554" max="12554" width="5" style="165" customWidth="1"/>
    <col min="12555" max="12555" width="8.77734375" style="165"/>
    <col min="12556" max="12556" width="2.109375" style="165" customWidth="1"/>
    <col min="12557" max="12557" width="1.21875" style="165" customWidth="1"/>
    <col min="12558" max="12558" width="5.21875" style="165" customWidth="1"/>
    <col min="12559" max="12559" width="8.77734375" style="165"/>
    <col min="12560" max="12560" width="3" style="165" customWidth="1"/>
    <col min="12561" max="12561" width="3.77734375" style="165" customWidth="1"/>
    <col min="12562" max="12562" width="4.77734375" style="165" customWidth="1"/>
    <col min="12563" max="12563" width="3.5546875" style="165" customWidth="1"/>
    <col min="12564" max="12800" width="8.77734375" style="165"/>
    <col min="12801" max="12801" width="2.77734375" style="165" customWidth="1"/>
    <col min="12802" max="12802" width="1.77734375" style="165" customWidth="1"/>
    <col min="12803" max="12803" width="8.77734375" style="165"/>
    <col min="12804" max="12804" width="1.77734375" style="165" customWidth="1"/>
    <col min="12805" max="12805" width="7.44140625" style="165" bestFit="1" customWidth="1"/>
    <col min="12806" max="12806" width="1.21875" style="165" customWidth="1"/>
    <col min="12807" max="12807" width="5.21875" style="165" customWidth="1"/>
    <col min="12808" max="12808" width="8.77734375" style="165"/>
    <col min="12809" max="12809" width="3.77734375" style="165" customWidth="1"/>
    <col min="12810" max="12810" width="5" style="165" customWidth="1"/>
    <col min="12811" max="12811" width="8.77734375" style="165"/>
    <col min="12812" max="12812" width="2.109375" style="165" customWidth="1"/>
    <col min="12813" max="12813" width="1.21875" style="165" customWidth="1"/>
    <col min="12814" max="12814" width="5.21875" style="165" customWidth="1"/>
    <col min="12815" max="12815" width="8.77734375" style="165"/>
    <col min="12816" max="12816" width="3" style="165" customWidth="1"/>
    <col min="12817" max="12817" width="3.77734375" style="165" customWidth="1"/>
    <col min="12818" max="12818" width="4.77734375" style="165" customWidth="1"/>
    <col min="12819" max="12819" width="3.5546875" style="165" customWidth="1"/>
    <col min="12820" max="13056" width="8.77734375" style="165"/>
    <col min="13057" max="13057" width="2.77734375" style="165" customWidth="1"/>
    <col min="13058" max="13058" width="1.77734375" style="165" customWidth="1"/>
    <col min="13059" max="13059" width="8.77734375" style="165"/>
    <col min="13060" max="13060" width="1.77734375" style="165" customWidth="1"/>
    <col min="13061" max="13061" width="7.44140625" style="165" bestFit="1" customWidth="1"/>
    <col min="13062" max="13062" width="1.21875" style="165" customWidth="1"/>
    <col min="13063" max="13063" width="5.21875" style="165" customWidth="1"/>
    <col min="13064" max="13064" width="8.77734375" style="165"/>
    <col min="13065" max="13065" width="3.77734375" style="165" customWidth="1"/>
    <col min="13066" max="13066" width="5" style="165" customWidth="1"/>
    <col min="13067" max="13067" width="8.77734375" style="165"/>
    <col min="13068" max="13068" width="2.109375" style="165" customWidth="1"/>
    <col min="13069" max="13069" width="1.21875" style="165" customWidth="1"/>
    <col min="13070" max="13070" width="5.21875" style="165" customWidth="1"/>
    <col min="13071" max="13071" width="8.77734375" style="165"/>
    <col min="13072" max="13072" width="3" style="165" customWidth="1"/>
    <col min="13073" max="13073" width="3.77734375" style="165" customWidth="1"/>
    <col min="13074" max="13074" width="4.77734375" style="165" customWidth="1"/>
    <col min="13075" max="13075" width="3.5546875" style="165" customWidth="1"/>
    <col min="13076" max="13312" width="8.77734375" style="165"/>
    <col min="13313" max="13313" width="2.77734375" style="165" customWidth="1"/>
    <col min="13314" max="13314" width="1.77734375" style="165" customWidth="1"/>
    <col min="13315" max="13315" width="8.77734375" style="165"/>
    <col min="13316" max="13316" width="1.77734375" style="165" customWidth="1"/>
    <col min="13317" max="13317" width="7.44140625" style="165" bestFit="1" customWidth="1"/>
    <col min="13318" max="13318" width="1.21875" style="165" customWidth="1"/>
    <col min="13319" max="13319" width="5.21875" style="165" customWidth="1"/>
    <col min="13320" max="13320" width="8.77734375" style="165"/>
    <col min="13321" max="13321" width="3.77734375" style="165" customWidth="1"/>
    <col min="13322" max="13322" width="5" style="165" customWidth="1"/>
    <col min="13323" max="13323" width="8.77734375" style="165"/>
    <col min="13324" max="13324" width="2.109375" style="165" customWidth="1"/>
    <col min="13325" max="13325" width="1.21875" style="165" customWidth="1"/>
    <col min="13326" max="13326" width="5.21875" style="165" customWidth="1"/>
    <col min="13327" max="13327" width="8.77734375" style="165"/>
    <col min="13328" max="13328" width="3" style="165" customWidth="1"/>
    <col min="13329" max="13329" width="3.77734375" style="165" customWidth="1"/>
    <col min="13330" max="13330" width="4.77734375" style="165" customWidth="1"/>
    <col min="13331" max="13331" width="3.5546875" style="165" customWidth="1"/>
    <col min="13332" max="13568" width="8.77734375" style="165"/>
    <col min="13569" max="13569" width="2.77734375" style="165" customWidth="1"/>
    <col min="13570" max="13570" width="1.77734375" style="165" customWidth="1"/>
    <col min="13571" max="13571" width="8.77734375" style="165"/>
    <col min="13572" max="13572" width="1.77734375" style="165" customWidth="1"/>
    <col min="13573" max="13573" width="7.44140625" style="165" bestFit="1" customWidth="1"/>
    <col min="13574" max="13574" width="1.21875" style="165" customWidth="1"/>
    <col min="13575" max="13575" width="5.21875" style="165" customWidth="1"/>
    <col min="13576" max="13576" width="8.77734375" style="165"/>
    <col min="13577" max="13577" width="3.77734375" style="165" customWidth="1"/>
    <col min="13578" max="13578" width="5" style="165" customWidth="1"/>
    <col min="13579" max="13579" width="8.77734375" style="165"/>
    <col min="13580" max="13580" width="2.109375" style="165" customWidth="1"/>
    <col min="13581" max="13581" width="1.21875" style="165" customWidth="1"/>
    <col min="13582" max="13582" width="5.21875" style="165" customWidth="1"/>
    <col min="13583" max="13583" width="8.77734375" style="165"/>
    <col min="13584" max="13584" width="3" style="165" customWidth="1"/>
    <col min="13585" max="13585" width="3.77734375" style="165" customWidth="1"/>
    <col min="13586" max="13586" width="4.77734375" style="165" customWidth="1"/>
    <col min="13587" max="13587" width="3.5546875" style="165" customWidth="1"/>
    <col min="13588" max="13824" width="8.77734375" style="165"/>
    <col min="13825" max="13825" width="2.77734375" style="165" customWidth="1"/>
    <col min="13826" max="13826" width="1.77734375" style="165" customWidth="1"/>
    <col min="13827" max="13827" width="8.77734375" style="165"/>
    <col min="13828" max="13828" width="1.77734375" style="165" customWidth="1"/>
    <col min="13829" max="13829" width="7.44140625" style="165" bestFit="1" customWidth="1"/>
    <col min="13830" max="13830" width="1.21875" style="165" customWidth="1"/>
    <col min="13831" max="13831" width="5.21875" style="165" customWidth="1"/>
    <col min="13832" max="13832" width="8.77734375" style="165"/>
    <col min="13833" max="13833" width="3.77734375" style="165" customWidth="1"/>
    <col min="13834" max="13834" width="5" style="165" customWidth="1"/>
    <col min="13835" max="13835" width="8.77734375" style="165"/>
    <col min="13836" max="13836" width="2.109375" style="165" customWidth="1"/>
    <col min="13837" max="13837" width="1.21875" style="165" customWidth="1"/>
    <col min="13838" max="13838" width="5.21875" style="165" customWidth="1"/>
    <col min="13839" max="13839" width="8.77734375" style="165"/>
    <col min="13840" max="13840" width="3" style="165" customWidth="1"/>
    <col min="13841" max="13841" width="3.77734375" style="165" customWidth="1"/>
    <col min="13842" max="13842" width="4.77734375" style="165" customWidth="1"/>
    <col min="13843" max="13843" width="3.5546875" style="165" customWidth="1"/>
    <col min="13844" max="14080" width="8.77734375" style="165"/>
    <col min="14081" max="14081" width="2.77734375" style="165" customWidth="1"/>
    <col min="14082" max="14082" width="1.77734375" style="165" customWidth="1"/>
    <col min="14083" max="14083" width="8.77734375" style="165"/>
    <col min="14084" max="14084" width="1.77734375" style="165" customWidth="1"/>
    <col min="14085" max="14085" width="7.44140625" style="165" bestFit="1" customWidth="1"/>
    <col min="14086" max="14086" width="1.21875" style="165" customWidth="1"/>
    <col min="14087" max="14087" width="5.21875" style="165" customWidth="1"/>
    <col min="14088" max="14088" width="8.77734375" style="165"/>
    <col min="14089" max="14089" width="3.77734375" style="165" customWidth="1"/>
    <col min="14090" max="14090" width="5" style="165" customWidth="1"/>
    <col min="14091" max="14091" width="8.77734375" style="165"/>
    <col min="14092" max="14092" width="2.109375" style="165" customWidth="1"/>
    <col min="14093" max="14093" width="1.21875" style="165" customWidth="1"/>
    <col min="14094" max="14094" width="5.21875" style="165" customWidth="1"/>
    <col min="14095" max="14095" width="8.77734375" style="165"/>
    <col min="14096" max="14096" width="3" style="165" customWidth="1"/>
    <col min="14097" max="14097" width="3.77734375" style="165" customWidth="1"/>
    <col min="14098" max="14098" width="4.77734375" style="165" customWidth="1"/>
    <col min="14099" max="14099" width="3.5546875" style="165" customWidth="1"/>
    <col min="14100" max="14336" width="8.77734375" style="165"/>
    <col min="14337" max="14337" width="2.77734375" style="165" customWidth="1"/>
    <col min="14338" max="14338" width="1.77734375" style="165" customWidth="1"/>
    <col min="14339" max="14339" width="8.77734375" style="165"/>
    <col min="14340" max="14340" width="1.77734375" style="165" customWidth="1"/>
    <col min="14341" max="14341" width="7.44140625" style="165" bestFit="1" customWidth="1"/>
    <col min="14342" max="14342" width="1.21875" style="165" customWidth="1"/>
    <col min="14343" max="14343" width="5.21875" style="165" customWidth="1"/>
    <col min="14344" max="14344" width="8.77734375" style="165"/>
    <col min="14345" max="14345" width="3.77734375" style="165" customWidth="1"/>
    <col min="14346" max="14346" width="5" style="165" customWidth="1"/>
    <col min="14347" max="14347" width="8.77734375" style="165"/>
    <col min="14348" max="14348" width="2.109375" style="165" customWidth="1"/>
    <col min="14349" max="14349" width="1.21875" style="165" customWidth="1"/>
    <col min="14350" max="14350" width="5.21875" style="165" customWidth="1"/>
    <col min="14351" max="14351" width="8.77734375" style="165"/>
    <col min="14352" max="14352" width="3" style="165" customWidth="1"/>
    <col min="14353" max="14353" width="3.77734375" style="165" customWidth="1"/>
    <col min="14354" max="14354" width="4.77734375" style="165" customWidth="1"/>
    <col min="14355" max="14355" width="3.5546875" style="165" customWidth="1"/>
    <col min="14356" max="14592" width="8.77734375" style="165"/>
    <col min="14593" max="14593" width="2.77734375" style="165" customWidth="1"/>
    <col min="14594" max="14594" width="1.77734375" style="165" customWidth="1"/>
    <col min="14595" max="14595" width="8.77734375" style="165"/>
    <col min="14596" max="14596" width="1.77734375" style="165" customWidth="1"/>
    <col min="14597" max="14597" width="7.44140625" style="165" bestFit="1" customWidth="1"/>
    <col min="14598" max="14598" width="1.21875" style="165" customWidth="1"/>
    <col min="14599" max="14599" width="5.21875" style="165" customWidth="1"/>
    <col min="14600" max="14600" width="8.77734375" style="165"/>
    <col min="14601" max="14601" width="3.77734375" style="165" customWidth="1"/>
    <col min="14602" max="14602" width="5" style="165" customWidth="1"/>
    <col min="14603" max="14603" width="8.77734375" style="165"/>
    <col min="14604" max="14604" width="2.109375" style="165" customWidth="1"/>
    <col min="14605" max="14605" width="1.21875" style="165" customWidth="1"/>
    <col min="14606" max="14606" width="5.21875" style="165" customWidth="1"/>
    <col min="14607" max="14607" width="8.77734375" style="165"/>
    <col min="14608" max="14608" width="3" style="165" customWidth="1"/>
    <col min="14609" max="14609" width="3.77734375" style="165" customWidth="1"/>
    <col min="14610" max="14610" width="4.77734375" style="165" customWidth="1"/>
    <col min="14611" max="14611" width="3.5546875" style="165" customWidth="1"/>
    <col min="14612" max="14848" width="8.77734375" style="165"/>
    <col min="14849" max="14849" width="2.77734375" style="165" customWidth="1"/>
    <col min="14850" max="14850" width="1.77734375" style="165" customWidth="1"/>
    <col min="14851" max="14851" width="8.77734375" style="165"/>
    <col min="14852" max="14852" width="1.77734375" style="165" customWidth="1"/>
    <col min="14853" max="14853" width="7.44140625" style="165" bestFit="1" customWidth="1"/>
    <col min="14854" max="14854" width="1.21875" style="165" customWidth="1"/>
    <col min="14855" max="14855" width="5.21875" style="165" customWidth="1"/>
    <col min="14856" max="14856" width="8.77734375" style="165"/>
    <col min="14857" max="14857" width="3.77734375" style="165" customWidth="1"/>
    <col min="14858" max="14858" width="5" style="165" customWidth="1"/>
    <col min="14859" max="14859" width="8.77734375" style="165"/>
    <col min="14860" max="14860" width="2.109375" style="165" customWidth="1"/>
    <col min="14861" max="14861" width="1.21875" style="165" customWidth="1"/>
    <col min="14862" max="14862" width="5.21875" style="165" customWidth="1"/>
    <col min="14863" max="14863" width="8.77734375" style="165"/>
    <col min="14864" max="14864" width="3" style="165" customWidth="1"/>
    <col min="14865" max="14865" width="3.77734375" style="165" customWidth="1"/>
    <col min="14866" max="14866" width="4.77734375" style="165" customWidth="1"/>
    <col min="14867" max="14867" width="3.5546875" style="165" customWidth="1"/>
    <col min="14868" max="15104" width="8.77734375" style="165"/>
    <col min="15105" max="15105" width="2.77734375" style="165" customWidth="1"/>
    <col min="15106" max="15106" width="1.77734375" style="165" customWidth="1"/>
    <col min="15107" max="15107" width="8.77734375" style="165"/>
    <col min="15108" max="15108" width="1.77734375" style="165" customWidth="1"/>
    <col min="15109" max="15109" width="7.44140625" style="165" bestFit="1" customWidth="1"/>
    <col min="15110" max="15110" width="1.21875" style="165" customWidth="1"/>
    <col min="15111" max="15111" width="5.21875" style="165" customWidth="1"/>
    <col min="15112" max="15112" width="8.77734375" style="165"/>
    <col min="15113" max="15113" width="3.77734375" style="165" customWidth="1"/>
    <col min="15114" max="15114" width="5" style="165" customWidth="1"/>
    <col min="15115" max="15115" width="8.77734375" style="165"/>
    <col min="15116" max="15116" width="2.109375" style="165" customWidth="1"/>
    <col min="15117" max="15117" width="1.21875" style="165" customWidth="1"/>
    <col min="15118" max="15118" width="5.21875" style="165" customWidth="1"/>
    <col min="15119" max="15119" width="8.77734375" style="165"/>
    <col min="15120" max="15120" width="3" style="165" customWidth="1"/>
    <col min="15121" max="15121" width="3.77734375" style="165" customWidth="1"/>
    <col min="15122" max="15122" width="4.77734375" style="165" customWidth="1"/>
    <col min="15123" max="15123" width="3.5546875" style="165" customWidth="1"/>
    <col min="15124" max="15360" width="8.77734375" style="165"/>
    <col min="15361" max="15361" width="2.77734375" style="165" customWidth="1"/>
    <col min="15362" max="15362" width="1.77734375" style="165" customWidth="1"/>
    <col min="15363" max="15363" width="8.77734375" style="165"/>
    <col min="15364" max="15364" width="1.77734375" style="165" customWidth="1"/>
    <col min="15365" max="15365" width="7.44140625" style="165" bestFit="1" customWidth="1"/>
    <col min="15366" max="15366" width="1.21875" style="165" customWidth="1"/>
    <col min="15367" max="15367" width="5.21875" style="165" customWidth="1"/>
    <col min="15368" max="15368" width="8.77734375" style="165"/>
    <col min="15369" max="15369" width="3.77734375" style="165" customWidth="1"/>
    <col min="15370" max="15370" width="5" style="165" customWidth="1"/>
    <col min="15371" max="15371" width="8.77734375" style="165"/>
    <col min="15372" max="15372" width="2.109375" style="165" customWidth="1"/>
    <col min="15373" max="15373" width="1.21875" style="165" customWidth="1"/>
    <col min="15374" max="15374" width="5.21875" style="165" customWidth="1"/>
    <col min="15375" max="15375" width="8.77734375" style="165"/>
    <col min="15376" max="15376" width="3" style="165" customWidth="1"/>
    <col min="15377" max="15377" width="3.77734375" style="165" customWidth="1"/>
    <col min="15378" max="15378" width="4.77734375" style="165" customWidth="1"/>
    <col min="15379" max="15379" width="3.5546875" style="165" customWidth="1"/>
    <col min="15380" max="15616" width="8.77734375" style="165"/>
    <col min="15617" max="15617" width="2.77734375" style="165" customWidth="1"/>
    <col min="15618" max="15618" width="1.77734375" style="165" customWidth="1"/>
    <col min="15619" max="15619" width="8.77734375" style="165"/>
    <col min="15620" max="15620" width="1.77734375" style="165" customWidth="1"/>
    <col min="15621" max="15621" width="7.44140625" style="165" bestFit="1" customWidth="1"/>
    <col min="15622" max="15622" width="1.21875" style="165" customWidth="1"/>
    <col min="15623" max="15623" width="5.21875" style="165" customWidth="1"/>
    <col min="15624" max="15624" width="8.77734375" style="165"/>
    <col min="15625" max="15625" width="3.77734375" style="165" customWidth="1"/>
    <col min="15626" max="15626" width="5" style="165" customWidth="1"/>
    <col min="15627" max="15627" width="8.77734375" style="165"/>
    <col min="15628" max="15628" width="2.109375" style="165" customWidth="1"/>
    <col min="15629" max="15629" width="1.21875" style="165" customWidth="1"/>
    <col min="15630" max="15630" width="5.21875" style="165" customWidth="1"/>
    <col min="15631" max="15631" width="8.77734375" style="165"/>
    <col min="15632" max="15632" width="3" style="165" customWidth="1"/>
    <col min="15633" max="15633" width="3.77734375" style="165" customWidth="1"/>
    <col min="15634" max="15634" width="4.77734375" style="165" customWidth="1"/>
    <col min="15635" max="15635" width="3.5546875" style="165" customWidth="1"/>
    <col min="15636" max="15872" width="8.77734375" style="165"/>
    <col min="15873" max="15873" width="2.77734375" style="165" customWidth="1"/>
    <col min="15874" max="15874" width="1.77734375" style="165" customWidth="1"/>
    <col min="15875" max="15875" width="8.77734375" style="165"/>
    <col min="15876" max="15876" width="1.77734375" style="165" customWidth="1"/>
    <col min="15877" max="15877" width="7.44140625" style="165" bestFit="1" customWidth="1"/>
    <col min="15878" max="15878" width="1.21875" style="165" customWidth="1"/>
    <col min="15879" max="15879" width="5.21875" style="165" customWidth="1"/>
    <col min="15880" max="15880" width="8.77734375" style="165"/>
    <col min="15881" max="15881" width="3.77734375" style="165" customWidth="1"/>
    <col min="15882" max="15882" width="5" style="165" customWidth="1"/>
    <col min="15883" max="15883" width="8.77734375" style="165"/>
    <col min="15884" max="15884" width="2.109375" style="165" customWidth="1"/>
    <col min="15885" max="15885" width="1.21875" style="165" customWidth="1"/>
    <col min="15886" max="15886" width="5.21875" style="165" customWidth="1"/>
    <col min="15887" max="15887" width="8.77734375" style="165"/>
    <col min="15888" max="15888" width="3" style="165" customWidth="1"/>
    <col min="15889" max="15889" width="3.77734375" style="165" customWidth="1"/>
    <col min="15890" max="15890" width="4.77734375" style="165" customWidth="1"/>
    <col min="15891" max="15891" width="3.5546875" style="165" customWidth="1"/>
    <col min="15892" max="16128" width="8.77734375" style="165"/>
    <col min="16129" max="16129" width="2.77734375" style="165" customWidth="1"/>
    <col min="16130" max="16130" width="1.77734375" style="165" customWidth="1"/>
    <col min="16131" max="16131" width="8.77734375" style="165"/>
    <col min="16132" max="16132" width="1.77734375" style="165" customWidth="1"/>
    <col min="16133" max="16133" width="7.44140625" style="165" bestFit="1" customWidth="1"/>
    <col min="16134" max="16134" width="1.21875" style="165" customWidth="1"/>
    <col min="16135" max="16135" width="5.21875" style="165" customWidth="1"/>
    <col min="16136" max="16136" width="8.77734375" style="165"/>
    <col min="16137" max="16137" width="3.77734375" style="165" customWidth="1"/>
    <col min="16138" max="16138" width="5" style="165" customWidth="1"/>
    <col min="16139" max="16139" width="8.77734375" style="165"/>
    <col min="16140" max="16140" width="2.109375" style="165" customWidth="1"/>
    <col min="16141" max="16141" width="1.21875" style="165" customWidth="1"/>
    <col min="16142" max="16142" width="5.21875" style="165" customWidth="1"/>
    <col min="16143" max="16143" width="8.77734375" style="165"/>
    <col min="16144" max="16144" width="3" style="165" customWidth="1"/>
    <col min="16145" max="16145" width="3.77734375" style="165" customWidth="1"/>
    <col min="16146" max="16146" width="4.77734375" style="165" customWidth="1"/>
    <col min="16147" max="16147" width="3.5546875" style="165" customWidth="1"/>
    <col min="16148" max="16384" width="8.77734375" style="165"/>
  </cols>
  <sheetData>
    <row r="1" spans="1:19" ht="15.75" x14ac:dyDescent="0.25">
      <c r="A1" s="485" t="s">
        <v>79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</row>
    <row r="2" spans="1:19" ht="8.1" customHeight="1" x14ac:dyDescent="0.25">
      <c r="A2" s="166"/>
      <c r="B2" s="166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</row>
    <row r="3" spans="1:19" x14ac:dyDescent="0.2">
      <c r="A3" s="471" t="s">
        <v>80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1"/>
      <c r="Q3" s="471"/>
      <c r="R3" s="471"/>
      <c r="S3" s="471"/>
    </row>
    <row r="4" spans="1:19" x14ac:dyDescent="0.2">
      <c r="A4" s="168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</row>
    <row r="6" spans="1:19" ht="15" x14ac:dyDescent="0.2">
      <c r="A6" s="165" t="s">
        <v>81</v>
      </c>
      <c r="E6" s="267" t="str">
        <f ca="1">TEXT(G6,"ddd")</f>
        <v>Fri</v>
      </c>
      <c r="F6" s="169" t="s">
        <v>82</v>
      </c>
      <c r="G6" s="486">
        <f ca="1">TODAY()</f>
        <v>43770</v>
      </c>
      <c r="H6" s="486"/>
    </row>
    <row r="7" spans="1:19" x14ac:dyDescent="0.2">
      <c r="E7" s="170"/>
      <c r="F7" s="170"/>
      <c r="G7" s="170"/>
      <c r="H7" s="170"/>
    </row>
    <row r="8" spans="1:19" x14ac:dyDescent="0.2">
      <c r="E8" s="170"/>
      <c r="F8" s="170"/>
      <c r="G8" s="170"/>
      <c r="H8" s="170"/>
    </row>
    <row r="10" spans="1:19" x14ac:dyDescent="0.2">
      <c r="A10" s="482" t="s">
        <v>83</v>
      </c>
      <c r="B10" s="482"/>
      <c r="C10" s="482"/>
      <c r="D10" s="482"/>
      <c r="E10" s="482"/>
      <c r="F10" s="482"/>
      <c r="G10" s="482"/>
      <c r="L10" s="171"/>
      <c r="M10" s="171"/>
      <c r="N10" s="171"/>
      <c r="O10" s="171" t="s">
        <v>84</v>
      </c>
      <c r="P10" s="171"/>
    </row>
    <row r="11" spans="1:19" x14ac:dyDescent="0.2">
      <c r="C11" s="172"/>
      <c r="D11" s="172"/>
      <c r="K11" s="172"/>
    </row>
    <row r="12" spans="1:19" ht="20.100000000000001" customHeight="1" x14ac:dyDescent="0.2">
      <c r="A12" s="165" t="s">
        <v>85</v>
      </c>
      <c r="F12" s="470"/>
      <c r="G12" s="470"/>
      <c r="L12" s="383" t="s">
        <v>85</v>
      </c>
      <c r="M12" s="383"/>
      <c r="N12" s="384"/>
      <c r="O12" s="385"/>
      <c r="P12" s="385"/>
      <c r="Q12" s="384"/>
      <c r="R12" s="384"/>
      <c r="S12" s="384"/>
    </row>
    <row r="13" spans="1:19" ht="20.100000000000001" customHeight="1" x14ac:dyDescent="0.2">
      <c r="A13" s="444" t="s">
        <v>228</v>
      </c>
      <c r="B13" s="444"/>
      <c r="C13" s="444"/>
      <c r="D13" s="444"/>
      <c r="E13" s="444"/>
      <c r="F13" s="444"/>
      <c r="G13" s="444"/>
      <c r="K13" s="169"/>
      <c r="L13" s="484" t="s">
        <v>227</v>
      </c>
      <c r="M13" s="484"/>
      <c r="N13" s="484"/>
      <c r="O13" s="484"/>
      <c r="P13" s="484"/>
      <c r="Q13" s="484"/>
      <c r="R13" s="484"/>
      <c r="S13" s="484"/>
    </row>
    <row r="14" spans="1:19" ht="20.100000000000001" customHeight="1" x14ac:dyDescent="0.2">
      <c r="A14" s="444" t="s">
        <v>226</v>
      </c>
      <c r="B14" s="444"/>
      <c r="C14" s="444"/>
      <c r="D14" s="444"/>
      <c r="E14" s="444"/>
      <c r="F14" s="444"/>
      <c r="G14" s="444"/>
      <c r="J14" s="170"/>
      <c r="K14" s="173"/>
      <c r="L14" s="481"/>
      <c r="M14" s="481"/>
      <c r="N14" s="481"/>
      <c r="O14" s="481"/>
      <c r="P14" s="481"/>
      <c r="Q14" s="481"/>
      <c r="R14" s="481"/>
      <c r="S14" s="481"/>
    </row>
    <row r="15" spans="1:19" ht="20.100000000000001" customHeight="1" x14ac:dyDescent="0.2">
      <c r="A15" s="444" t="s">
        <v>186</v>
      </c>
      <c r="B15" s="444"/>
      <c r="C15" s="444"/>
      <c r="D15" s="444"/>
      <c r="E15" s="444"/>
      <c r="F15" s="444"/>
      <c r="G15" s="444"/>
      <c r="J15" s="170"/>
      <c r="K15" s="173"/>
      <c r="L15" s="481"/>
      <c r="M15" s="481"/>
      <c r="N15" s="481"/>
      <c r="O15" s="481"/>
      <c r="P15" s="481"/>
      <c r="Q15" s="481"/>
      <c r="R15" s="481"/>
      <c r="S15" s="481"/>
    </row>
    <row r="16" spans="1:19" ht="20.100000000000001" customHeight="1" x14ac:dyDescent="0.2">
      <c r="A16" s="444"/>
      <c r="B16" s="444"/>
      <c r="C16" s="444"/>
      <c r="D16" s="444"/>
      <c r="E16" s="444"/>
      <c r="F16" s="444"/>
      <c r="G16" s="444"/>
      <c r="H16" s="341"/>
      <c r="I16" s="341"/>
      <c r="J16" s="170"/>
      <c r="K16" s="340"/>
      <c r="L16" s="481"/>
      <c r="M16" s="481"/>
      <c r="N16" s="481"/>
      <c r="O16" s="481"/>
      <c r="P16" s="481"/>
      <c r="Q16" s="481"/>
      <c r="R16" s="481"/>
      <c r="S16" s="481"/>
    </row>
    <row r="17" spans="1:19" ht="20.100000000000001" customHeight="1" x14ac:dyDescent="0.2">
      <c r="A17" s="444"/>
      <c r="B17" s="444"/>
      <c r="C17" s="444"/>
      <c r="D17" s="444"/>
      <c r="E17" s="444"/>
      <c r="F17" s="444"/>
      <c r="G17" s="444"/>
      <c r="J17" s="170"/>
      <c r="K17" s="170"/>
      <c r="L17" s="481"/>
      <c r="M17" s="481"/>
      <c r="N17" s="481"/>
      <c r="O17" s="481"/>
      <c r="P17" s="481"/>
      <c r="Q17" s="481"/>
      <c r="R17" s="481"/>
      <c r="S17" s="481"/>
    </row>
    <row r="18" spans="1:19" ht="20.100000000000001" customHeight="1" x14ac:dyDescent="0.2">
      <c r="A18" s="444"/>
      <c r="B18" s="444"/>
      <c r="C18" s="444"/>
      <c r="D18" s="444"/>
      <c r="E18" s="444"/>
      <c r="F18" s="444"/>
      <c r="G18" s="444"/>
      <c r="J18" s="170"/>
      <c r="K18" s="170"/>
      <c r="L18" s="402"/>
      <c r="M18" s="402"/>
      <c r="N18" s="402"/>
      <c r="O18" s="402"/>
      <c r="P18" s="402"/>
      <c r="Q18" s="402"/>
      <c r="R18" s="402"/>
      <c r="S18" s="402"/>
    </row>
    <row r="20" spans="1:19" x14ac:dyDescent="0.2">
      <c r="G20" s="482" t="s">
        <v>86</v>
      </c>
      <c r="H20" s="482"/>
      <c r="J20" s="482" t="s">
        <v>87</v>
      </c>
      <c r="K20" s="482"/>
      <c r="N20" s="482" t="s">
        <v>72</v>
      </c>
      <c r="O20" s="482"/>
      <c r="P20" s="171"/>
      <c r="Q20" s="482" t="s">
        <v>112</v>
      </c>
      <c r="R20" s="482"/>
      <c r="S20" s="482"/>
    </row>
    <row r="21" spans="1:19" x14ac:dyDescent="0.2">
      <c r="Q21" s="471"/>
      <c r="R21" s="471"/>
      <c r="S21" s="471"/>
    </row>
    <row r="22" spans="1:19" ht="20.100000000000001" customHeight="1" x14ac:dyDescent="0.2">
      <c r="A22" s="165" t="s">
        <v>88</v>
      </c>
      <c r="G22" s="464">
        <f ca="1">INDEX(ORC!G5:G482,MATCH(G6,ORC!Z5:Z479))</f>
        <v>43.9</v>
      </c>
      <c r="H22" s="464"/>
      <c r="I22" s="268"/>
      <c r="J22" s="464">
        <f ca="1">INDEX(ORC!K5:K482,MATCH(G6,ORC!Z5:Z479))</f>
        <v>43.7</v>
      </c>
      <c r="K22" s="464"/>
      <c r="L22" s="268"/>
      <c r="M22" s="268"/>
      <c r="N22" s="464">
        <f ca="1">INDEX(ORC!B5:B482,MATCH(G6,ORC!Z5:Z479))</f>
        <v>43.5</v>
      </c>
      <c r="O22" s="464"/>
      <c r="P22" s="174"/>
      <c r="Q22" s="483">
        <v>52</v>
      </c>
      <c r="R22" s="483"/>
      <c r="S22" s="483"/>
    </row>
    <row r="23" spans="1:19" ht="20.100000000000001" customHeight="1" x14ac:dyDescent="0.2">
      <c r="A23" s="165" t="s">
        <v>89</v>
      </c>
      <c r="F23" s="175" t="s">
        <v>90</v>
      </c>
      <c r="G23" s="479">
        <f ca="1">INDEX(ORC!H5:H482,MATCH(G6,ORC!Z5:Z479))</f>
        <v>27.6</v>
      </c>
      <c r="H23" s="479"/>
      <c r="I23" s="269"/>
      <c r="J23" s="479">
        <f ca="1">INDEX(ORC!L5:L482,MATCH(G6,ORC!Z5:Z479))</f>
        <v>27.3</v>
      </c>
      <c r="K23" s="479"/>
      <c r="L23" s="268"/>
      <c r="M23" s="269"/>
      <c r="N23" s="479">
        <f ca="1">INDEX(ORC!C5:C482,MATCH(G6,ORC!Z5:Z479))</f>
        <v>26.9</v>
      </c>
      <c r="O23" s="479"/>
      <c r="P23" s="176"/>
      <c r="Q23" s="480">
        <v>47.1</v>
      </c>
      <c r="R23" s="480"/>
      <c r="S23" s="480"/>
    </row>
    <row r="24" spans="1:19" ht="20.100000000000001" customHeight="1" x14ac:dyDescent="0.2">
      <c r="A24" s="165" t="s">
        <v>91</v>
      </c>
      <c r="G24" s="464">
        <f ca="1">G22-G23</f>
        <v>16.299999999999997</v>
      </c>
      <c r="H24" s="464"/>
      <c r="J24" s="465">
        <f ca="1">J22-J23</f>
        <v>16.400000000000002</v>
      </c>
      <c r="K24" s="465"/>
      <c r="N24" s="465">
        <f ca="1">N22-N23</f>
        <v>16.600000000000001</v>
      </c>
      <c r="O24" s="465"/>
      <c r="P24" s="177"/>
      <c r="Q24" s="466">
        <f>Q22-Q23</f>
        <v>4.8999999999999986</v>
      </c>
      <c r="R24" s="466"/>
      <c r="S24" s="466"/>
    </row>
    <row r="25" spans="1:19" ht="20.100000000000001" customHeight="1" x14ac:dyDescent="0.2">
      <c r="A25" s="165" t="s">
        <v>92</v>
      </c>
      <c r="G25" s="463">
        <f ca="1">INDEX(ORC!J5:J482,MATCH(G6,ORC!Z5:Z479))</f>
        <v>101</v>
      </c>
      <c r="H25" s="463"/>
      <c r="I25" s="270"/>
      <c r="J25" s="463">
        <f ca="1">INDEX(ORC!N5:N482,MATCH(G6,ORC!Z5:Z479))</f>
        <v>0</v>
      </c>
      <c r="K25" s="463"/>
      <c r="L25" s="270"/>
      <c r="M25" s="270"/>
      <c r="N25" s="463">
        <f ca="1">INDEX(ORC!E5:E482,MATCH(G6,ORC!Z5:Z479))</f>
        <v>129</v>
      </c>
      <c r="O25" s="463"/>
      <c r="P25" s="179"/>
      <c r="Q25" s="467">
        <v>0</v>
      </c>
      <c r="R25" s="467"/>
      <c r="S25" s="467"/>
    </row>
    <row r="26" spans="1:19" ht="20.100000000000001" customHeight="1" x14ac:dyDescent="0.2">
      <c r="G26" s="167"/>
      <c r="H26" s="167"/>
      <c r="I26" s="178"/>
      <c r="J26" s="167"/>
      <c r="K26" s="167"/>
      <c r="L26" s="178"/>
      <c r="M26" s="178"/>
      <c r="N26" s="167"/>
      <c r="O26" s="167"/>
      <c r="P26" s="167"/>
    </row>
    <row r="28" spans="1:19" ht="15" x14ac:dyDescent="0.2">
      <c r="I28" s="165" t="s">
        <v>93</v>
      </c>
      <c r="M28" s="468">
        <f ca="1">(G25+J25+N25+Q25)</f>
        <v>230</v>
      </c>
      <c r="N28" s="468"/>
    </row>
    <row r="29" spans="1:19" ht="15" x14ac:dyDescent="0.2">
      <c r="J29" s="178"/>
    </row>
    <row r="31" spans="1:19" ht="20.100000000000001" customHeight="1" x14ac:dyDescent="0.2">
      <c r="A31" s="165" t="s">
        <v>94</v>
      </c>
      <c r="H31" s="468">
        <f ca="1">H32+H33</f>
        <v>824</v>
      </c>
      <c r="I31" s="468"/>
      <c r="K31" s="165" t="s">
        <v>95</v>
      </c>
      <c r="O31" s="167"/>
      <c r="P31" s="167"/>
      <c r="Q31" s="468">
        <f ca="1">M28</f>
        <v>230</v>
      </c>
      <c r="R31" s="468"/>
      <c r="S31" s="468"/>
    </row>
    <row r="32" spans="1:19" ht="20.100000000000001" customHeight="1" x14ac:dyDescent="0.2">
      <c r="A32" s="165" t="s">
        <v>95</v>
      </c>
      <c r="G32" s="180" t="s">
        <v>90</v>
      </c>
      <c r="H32" s="469">
        <f ca="1">M28</f>
        <v>230</v>
      </c>
      <c r="I32" s="469"/>
      <c r="K32" s="165" t="s">
        <v>96</v>
      </c>
      <c r="N32" s="181"/>
      <c r="O32" s="182"/>
      <c r="P32" s="183" t="s">
        <v>113</v>
      </c>
      <c r="Q32" s="469">
        <f ca="1">Q33-Q31</f>
        <v>60</v>
      </c>
      <c r="R32" s="469"/>
      <c r="S32" s="469"/>
    </row>
    <row r="33" spans="1:19" ht="20.100000000000001" customHeight="1" x14ac:dyDescent="0.2">
      <c r="A33" s="165" t="s">
        <v>98</v>
      </c>
      <c r="H33" s="462">
        <f ca="1">INDEX(FLOW!E6:E491,MATCH(G6,FLOW!Z6:Z491))</f>
        <v>594</v>
      </c>
      <c r="I33" s="462"/>
      <c r="J33" s="268"/>
      <c r="K33" s="268" t="s">
        <v>99</v>
      </c>
      <c r="L33" s="268"/>
      <c r="M33" s="268"/>
      <c r="N33" s="268"/>
      <c r="O33" s="169"/>
      <c r="P33" s="169"/>
      <c r="Q33" s="463">
        <f ca="1">INDEX(FLOW!H6:H491,MATCH(G6,FLOW!Z6:Z491))</f>
        <v>290</v>
      </c>
      <c r="R33" s="463"/>
      <c r="S33" s="463"/>
    </row>
    <row r="34" spans="1:19" ht="20.100000000000001" customHeight="1" x14ac:dyDescent="0.2">
      <c r="A34" s="165" t="s">
        <v>100</v>
      </c>
      <c r="H34" s="464">
        <f ca="1">INDEX(FLOW!D6:D491,MATCH(G6,FLOW!Z6:Z491))</f>
        <v>41.5</v>
      </c>
      <c r="I34" s="464"/>
      <c r="J34" s="268"/>
      <c r="K34" s="268" t="s">
        <v>101</v>
      </c>
      <c r="L34" s="268"/>
      <c r="M34" s="268"/>
      <c r="N34" s="268"/>
      <c r="O34" s="266"/>
      <c r="P34" s="266"/>
      <c r="Q34" s="464">
        <f ca="1">INDEX(FLOW!G6:G491,MATCH(G6,FLOW!Z6:Z491))</f>
        <v>23.9</v>
      </c>
      <c r="R34" s="464"/>
      <c r="S34" s="464"/>
    </row>
    <row r="35" spans="1:19" ht="15" customHeight="1" x14ac:dyDescent="0.2"/>
    <row r="38" spans="1:19" ht="20.100000000000001" customHeight="1" x14ac:dyDescent="0.2">
      <c r="A38" s="472" t="s">
        <v>102</v>
      </c>
      <c r="B38" s="472"/>
      <c r="C38" s="472"/>
      <c r="D38" s="472"/>
      <c r="E38" s="472"/>
      <c r="F38" s="473"/>
      <c r="G38" s="181"/>
      <c r="H38" s="474" t="s">
        <v>103</v>
      </c>
      <c r="I38" s="474"/>
      <c r="K38" s="184">
        <f ca="1">+H33+Q33</f>
        <v>884</v>
      </c>
      <c r="L38" s="185"/>
      <c r="M38" s="185"/>
      <c r="N38" s="475" t="s">
        <v>104</v>
      </c>
      <c r="O38" s="472"/>
      <c r="P38" s="472"/>
      <c r="Q38" s="472"/>
      <c r="R38" s="472"/>
      <c r="S38" s="472"/>
    </row>
    <row r="39" spans="1:19" ht="20.100000000000001" customHeight="1" x14ac:dyDescent="0.2">
      <c r="A39" s="344">
        <v>2</v>
      </c>
      <c r="B39" s="342" t="s">
        <v>105</v>
      </c>
      <c r="C39" s="345">
        <v>8256</v>
      </c>
      <c r="D39" s="342" t="s">
        <v>106</v>
      </c>
      <c r="E39" s="343">
        <f>+A39*C39</f>
        <v>16512</v>
      </c>
      <c r="F39" s="186"/>
      <c r="G39" s="181"/>
      <c r="H39" s="474" t="s">
        <v>53</v>
      </c>
      <c r="I39" s="474"/>
      <c r="K39" s="136">
        <f ca="1">Q33/K38*100</f>
        <v>32.805429864253391</v>
      </c>
      <c r="L39" s="187"/>
      <c r="M39" s="187"/>
      <c r="N39" s="188"/>
      <c r="O39" s="187"/>
      <c r="P39" s="187"/>
      <c r="Q39" s="170"/>
      <c r="R39" s="170"/>
      <c r="S39" s="170"/>
    </row>
    <row r="40" spans="1:19" ht="20.100000000000001" customHeight="1" x14ac:dyDescent="0.2">
      <c r="A40" s="189">
        <v>1</v>
      </c>
      <c r="B40" s="190" t="s">
        <v>105</v>
      </c>
      <c r="C40" s="191">
        <v>16892</v>
      </c>
      <c r="D40" s="190" t="s">
        <v>106</v>
      </c>
      <c r="E40" s="192">
        <f>+A40*C40</f>
        <v>16892</v>
      </c>
      <c r="F40" s="193"/>
      <c r="G40" s="181"/>
      <c r="H40" s="474" t="s">
        <v>107</v>
      </c>
      <c r="I40" s="474"/>
      <c r="J40" s="194"/>
      <c r="K40" s="348">
        <v>31.3</v>
      </c>
      <c r="L40" s="195"/>
      <c r="M40" s="169"/>
      <c r="N40" s="196" t="s">
        <v>189</v>
      </c>
      <c r="O40" s="197">
        <v>14467</v>
      </c>
      <c r="P40" s="169" t="s">
        <v>106</v>
      </c>
      <c r="Q40" s="477">
        <f>+O40*6</f>
        <v>86802</v>
      </c>
      <c r="R40" s="477"/>
      <c r="S40" s="339"/>
    </row>
    <row r="41" spans="1:19" ht="20.100000000000001" customHeight="1" x14ac:dyDescent="0.2">
      <c r="A41" s="189"/>
      <c r="B41" s="190" t="s">
        <v>105</v>
      </c>
      <c r="C41" s="191"/>
      <c r="D41" s="190" t="s">
        <v>106</v>
      </c>
      <c r="E41" s="192">
        <f>+A41*C41</f>
        <v>0</v>
      </c>
      <c r="F41" s="193"/>
      <c r="G41" s="181"/>
      <c r="H41" s="198" t="s">
        <v>108</v>
      </c>
      <c r="I41" s="198"/>
      <c r="J41" s="194"/>
      <c r="K41" s="271">
        <f ca="1">INDEX(FLOW!N6:N491,MATCH(G6,FLOW!Z6:Z491))</f>
        <v>30.694263925574983</v>
      </c>
      <c r="L41" s="195"/>
      <c r="M41" s="195"/>
      <c r="N41" s="199"/>
      <c r="O41" s="347"/>
      <c r="P41" s="169"/>
      <c r="Q41" s="477"/>
      <c r="R41" s="477"/>
      <c r="S41" s="339"/>
    </row>
    <row r="42" spans="1:19" ht="20.100000000000001" customHeight="1" x14ac:dyDescent="0.2">
      <c r="A42" s="189"/>
      <c r="B42" s="190" t="s">
        <v>105</v>
      </c>
      <c r="C42" s="191"/>
      <c r="D42" s="190"/>
      <c r="E42" s="192">
        <f>+A42*C42</f>
        <v>0</v>
      </c>
      <c r="F42" s="193"/>
      <c r="G42" s="181"/>
      <c r="H42" s="200" t="s">
        <v>109</v>
      </c>
      <c r="I42" s="200"/>
      <c r="J42" s="176"/>
      <c r="K42" s="272">
        <f ca="1">INDEX(ORC!P5:P482,MATCH(G6,ORC!Z5:Z479))</f>
        <v>44.1</v>
      </c>
      <c r="L42" s="187"/>
      <c r="M42" s="187"/>
      <c r="N42" s="188"/>
      <c r="O42" s="187"/>
      <c r="P42" s="187"/>
      <c r="Q42" s="477"/>
      <c r="R42" s="478"/>
      <c r="S42" s="170"/>
    </row>
    <row r="43" spans="1:19" ht="20.100000000000001" customHeight="1" x14ac:dyDescent="0.2">
      <c r="A43" s="189"/>
      <c r="B43" s="190" t="s">
        <v>105</v>
      </c>
      <c r="C43" s="191"/>
      <c r="D43" s="190" t="s">
        <v>106</v>
      </c>
      <c r="E43" s="192">
        <f>+A43*C43</f>
        <v>0</v>
      </c>
      <c r="F43" s="193"/>
      <c r="G43" s="476" t="s">
        <v>114</v>
      </c>
      <c r="H43" s="474"/>
      <c r="I43" s="474"/>
      <c r="J43" s="194"/>
      <c r="K43" s="271">
        <f ca="1">INDEX(ORC!Q5:Q482,MATCH(G6,ORC!Z5:Z479))</f>
        <v>38.4</v>
      </c>
      <c r="L43" s="187"/>
      <c r="M43" s="187"/>
      <c r="N43" s="188"/>
      <c r="O43" s="187"/>
      <c r="P43" s="187"/>
      <c r="Q43" s="182"/>
      <c r="R43" s="170"/>
      <c r="S43" s="170"/>
    </row>
    <row r="44" spans="1:19" ht="20.100000000000001" customHeight="1" x14ac:dyDescent="0.2">
      <c r="A44" s="190"/>
      <c r="B44" s="190"/>
      <c r="C44" s="190"/>
      <c r="D44" s="190"/>
      <c r="E44" s="201">
        <f>+E39+E40+E41+E42+E43</f>
        <v>33404</v>
      </c>
      <c r="F44" s="186"/>
      <c r="G44" s="476" t="s">
        <v>110</v>
      </c>
      <c r="H44" s="474"/>
      <c r="I44" s="474"/>
      <c r="K44" s="202">
        <f ca="1">+J25/M28*100</f>
        <v>0</v>
      </c>
      <c r="L44" s="187"/>
      <c r="M44" s="187"/>
      <c r="N44" s="188"/>
      <c r="O44" s="187"/>
      <c r="P44" s="187"/>
      <c r="Q44" s="170"/>
      <c r="R44" s="170"/>
      <c r="S44" s="170"/>
    </row>
    <row r="45" spans="1:19" x14ac:dyDescent="0.2">
      <c r="A45" s="170"/>
      <c r="B45" s="170"/>
      <c r="C45" s="170"/>
      <c r="D45" s="170"/>
      <c r="E45" s="170"/>
      <c r="F45" s="186"/>
      <c r="L45" s="187"/>
      <c r="M45" s="187"/>
      <c r="N45" s="188"/>
      <c r="O45" s="187"/>
      <c r="P45" s="187"/>
      <c r="Q45" s="170"/>
      <c r="R45" s="170"/>
      <c r="S45" s="170"/>
    </row>
    <row r="46" spans="1:19" x14ac:dyDescent="0.2">
      <c r="A46" s="170"/>
      <c r="B46" s="170"/>
      <c r="C46" s="170"/>
      <c r="D46" s="170"/>
      <c r="E46" s="170"/>
      <c r="F46" s="186"/>
      <c r="G46" s="470" t="s">
        <v>38</v>
      </c>
      <c r="H46" s="471"/>
      <c r="I46" s="471"/>
      <c r="J46" s="471"/>
      <c r="K46" s="470"/>
      <c r="L46" s="187"/>
      <c r="M46" s="187"/>
      <c r="N46" s="188"/>
      <c r="O46" s="187"/>
      <c r="P46" s="187"/>
      <c r="Q46" s="170"/>
      <c r="R46" s="170"/>
      <c r="S46" s="170"/>
    </row>
    <row r="47" spans="1:19" x14ac:dyDescent="0.2">
      <c r="A47" s="170"/>
      <c r="B47" s="170"/>
      <c r="C47" s="170"/>
      <c r="D47" s="170"/>
      <c r="E47" s="170"/>
      <c r="F47" s="186"/>
      <c r="G47" s="470" t="s">
        <v>39</v>
      </c>
      <c r="H47" s="471"/>
      <c r="I47" s="471"/>
      <c r="J47" s="471"/>
      <c r="K47" s="470"/>
      <c r="L47" s="187"/>
      <c r="M47" s="187"/>
      <c r="N47" s="188"/>
      <c r="O47" s="187"/>
      <c r="P47" s="187"/>
      <c r="Q47" s="170"/>
      <c r="R47" s="170"/>
      <c r="S47" s="170"/>
    </row>
    <row r="48" spans="1:19" x14ac:dyDescent="0.2">
      <c r="A48" s="170"/>
      <c r="B48" s="170"/>
      <c r="C48" s="170"/>
      <c r="D48" s="170"/>
      <c r="E48" s="170"/>
      <c r="F48" s="170"/>
      <c r="L48" s="170"/>
      <c r="M48" s="170"/>
      <c r="N48" s="170"/>
      <c r="O48" s="170"/>
      <c r="P48" s="170"/>
    </row>
    <row r="49" spans="1:16" x14ac:dyDescent="0.2">
      <c r="A49" s="170"/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</row>
    <row r="50" spans="1:16" x14ac:dyDescent="0.2">
      <c r="A50" s="170"/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</row>
    <row r="51" spans="1:16" x14ac:dyDescent="0.2">
      <c r="A51" s="170"/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</row>
    <row r="52" spans="1:16" x14ac:dyDescent="0.2">
      <c r="A52" s="170"/>
      <c r="B52" s="170"/>
      <c r="C52" s="170"/>
      <c r="D52" s="170"/>
      <c r="E52" s="40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</row>
    <row r="53" spans="1:16" x14ac:dyDescent="0.2">
      <c r="A53" s="170"/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</row>
    <row r="54" spans="1:16" x14ac:dyDescent="0.2">
      <c r="A54" s="170"/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</row>
    <row r="55" spans="1:16" x14ac:dyDescent="0.2">
      <c r="A55" s="170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</row>
    <row r="56" spans="1:16" x14ac:dyDescent="0.2">
      <c r="A56" s="170"/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</row>
    <row r="57" spans="1:16" x14ac:dyDescent="0.2">
      <c r="A57" s="170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</row>
    <row r="58" spans="1:16" x14ac:dyDescent="0.2">
      <c r="A58" s="170"/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</row>
    <row r="59" spans="1:16" x14ac:dyDescent="0.2">
      <c r="A59" s="170"/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</row>
    <row r="60" spans="1:16" x14ac:dyDescent="0.2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</row>
    <row r="61" spans="1:16" x14ac:dyDescent="0.2">
      <c r="A61" s="170"/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</row>
    <row r="62" spans="1:16" x14ac:dyDescent="0.2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</row>
    <row r="63" spans="1:16" x14ac:dyDescent="0.2">
      <c r="A63" s="170"/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</row>
    <row r="64" spans="1:16" x14ac:dyDescent="0.2">
      <c r="A64" s="170"/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</row>
    <row r="65" spans="1:16" x14ac:dyDescent="0.2">
      <c r="A65" s="170"/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</row>
    <row r="66" spans="1:16" x14ac:dyDescent="0.2">
      <c r="A66" s="170"/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</row>
    <row r="67" spans="1:16" x14ac:dyDescent="0.2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</row>
    <row r="68" spans="1:16" x14ac:dyDescent="0.2">
      <c r="A68" s="170"/>
      <c r="B68" s="170"/>
      <c r="C68" s="170"/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</row>
    <row r="69" spans="1:16" x14ac:dyDescent="0.2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</row>
    <row r="70" spans="1:16" x14ac:dyDescent="0.2">
      <c r="A70" s="170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</row>
    <row r="71" spans="1:16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</row>
    <row r="72" spans="1:16" x14ac:dyDescent="0.2">
      <c r="A72" s="170"/>
      <c r="B72" s="170"/>
      <c r="C72" s="170"/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</row>
    <row r="73" spans="1:16" x14ac:dyDescent="0.2">
      <c r="A73" s="170"/>
      <c r="B73" s="170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</row>
    <row r="74" spans="1:16" x14ac:dyDescent="0.2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</row>
    <row r="75" spans="1:16" x14ac:dyDescent="0.2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</row>
    <row r="76" spans="1:16" x14ac:dyDescent="0.2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</row>
    <row r="77" spans="1:16" x14ac:dyDescent="0.2">
      <c r="A77" s="170"/>
      <c r="B77" s="170"/>
      <c r="C77" s="170"/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</row>
    <row r="78" spans="1:16" x14ac:dyDescent="0.2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</row>
    <row r="79" spans="1:16" x14ac:dyDescent="0.2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</row>
    <row r="80" spans="1:16" x14ac:dyDescent="0.2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</row>
    <row r="81" spans="1:16" x14ac:dyDescent="0.2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</row>
    <row r="82" spans="1:16" x14ac:dyDescent="0.2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</row>
    <row r="83" spans="1:16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</row>
    <row r="84" spans="1:16" x14ac:dyDescent="0.2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</row>
    <row r="85" spans="1:16" x14ac:dyDescent="0.2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</row>
    <row r="86" spans="1:16" x14ac:dyDescent="0.2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</row>
    <row r="87" spans="1:16" x14ac:dyDescent="0.2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</row>
    <row r="88" spans="1:16" x14ac:dyDescent="0.2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</row>
    <row r="89" spans="1:16" x14ac:dyDescent="0.2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</row>
    <row r="90" spans="1:16" x14ac:dyDescent="0.2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</row>
    <row r="91" spans="1:16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</row>
    <row r="92" spans="1:16" x14ac:dyDescent="0.2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</row>
    <row r="93" spans="1:16" x14ac:dyDescent="0.2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</row>
    <row r="94" spans="1:16" x14ac:dyDescent="0.2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</row>
    <row r="95" spans="1:16" x14ac:dyDescent="0.2">
      <c r="A95" s="170"/>
      <c r="B95" s="170"/>
      <c r="C95" s="170"/>
      <c r="D95" s="170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</row>
    <row r="96" spans="1:16" x14ac:dyDescent="0.2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</row>
    <row r="97" spans="1:16" x14ac:dyDescent="0.2">
      <c r="A97" s="170"/>
      <c r="B97" s="170"/>
      <c r="C97" s="170"/>
      <c r="D97" s="170"/>
      <c r="E97" s="170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</row>
    <row r="98" spans="1:16" x14ac:dyDescent="0.2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</row>
    <row r="99" spans="1:16" x14ac:dyDescent="0.2">
      <c r="A99" s="170"/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</row>
    <row r="100" spans="1:16" x14ac:dyDescent="0.2">
      <c r="A100" s="170"/>
      <c r="B100" s="170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</row>
    <row r="101" spans="1:16" x14ac:dyDescent="0.2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</row>
    <row r="102" spans="1:16" x14ac:dyDescent="0.2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</row>
    <row r="103" spans="1:16" x14ac:dyDescent="0.2">
      <c r="A103" s="170"/>
      <c r="B103" s="170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</row>
    <row r="104" spans="1:16" x14ac:dyDescent="0.2">
      <c r="A104" s="170"/>
      <c r="B104" s="170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</row>
    <row r="105" spans="1:16" x14ac:dyDescent="0.2">
      <c r="A105" s="170"/>
      <c r="B105" s="170"/>
      <c r="C105" s="170"/>
      <c r="D105" s="170"/>
      <c r="E105" s="170"/>
    </row>
  </sheetData>
  <mergeCells count="58">
    <mergeCell ref="N22:O22"/>
    <mergeCell ref="Q22:S22"/>
    <mergeCell ref="L13:S13"/>
    <mergeCell ref="A1:S1"/>
    <mergeCell ref="A3:S3"/>
    <mergeCell ref="G6:H6"/>
    <mergeCell ref="A10:G10"/>
    <mergeCell ref="F12:G12"/>
    <mergeCell ref="A13:G13"/>
    <mergeCell ref="L15:S15"/>
    <mergeCell ref="L16:S16"/>
    <mergeCell ref="L17:S17"/>
    <mergeCell ref="A18:G18"/>
    <mergeCell ref="G23:H23"/>
    <mergeCell ref="J23:K23"/>
    <mergeCell ref="N23:O23"/>
    <mergeCell ref="Q23:S23"/>
    <mergeCell ref="A14:G14"/>
    <mergeCell ref="L14:S14"/>
    <mergeCell ref="A17:G17"/>
    <mergeCell ref="G20:H20"/>
    <mergeCell ref="J20:K20"/>
    <mergeCell ref="N20:O20"/>
    <mergeCell ref="Q20:S20"/>
    <mergeCell ref="A16:G16"/>
    <mergeCell ref="A15:G15"/>
    <mergeCell ref="Q21:S21"/>
    <mergeCell ref="G22:H22"/>
    <mergeCell ref="J22:K22"/>
    <mergeCell ref="G47:K47"/>
    <mergeCell ref="H34:I34"/>
    <mergeCell ref="Q34:S34"/>
    <mergeCell ref="A38:F38"/>
    <mergeCell ref="H38:I38"/>
    <mergeCell ref="N38:S38"/>
    <mergeCell ref="H39:I39"/>
    <mergeCell ref="H40:I40"/>
    <mergeCell ref="G43:I43"/>
    <mergeCell ref="G44:I44"/>
    <mergeCell ref="G46:K46"/>
    <mergeCell ref="Q40:R40"/>
    <mergeCell ref="Q41:R41"/>
    <mergeCell ref="Q42:R42"/>
    <mergeCell ref="H33:I33"/>
    <mergeCell ref="Q33:S33"/>
    <mergeCell ref="G24:H24"/>
    <mergeCell ref="J24:K24"/>
    <mergeCell ref="N24:O24"/>
    <mergeCell ref="Q24:S24"/>
    <mergeCell ref="G25:H25"/>
    <mergeCell ref="J25:K25"/>
    <mergeCell ref="N25:O25"/>
    <mergeCell ref="Q25:S25"/>
    <mergeCell ref="M28:N28"/>
    <mergeCell ref="H31:I31"/>
    <mergeCell ref="Q31:S31"/>
    <mergeCell ref="H32:I32"/>
    <mergeCell ref="Q32:S32"/>
  </mergeCells>
  <printOptions horizontalCentered="1" verticalCentered="1"/>
  <pageMargins left="0.25" right="0.25" top="0.75" bottom="0.5" header="0.5" footer="0.5"/>
  <pageSetup scale="92" orientation="portrait" blackAndWhite="1" copies="7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6"/>
  <sheetViews>
    <sheetView zoomScale="75" zoomScaleNormal="75" workbookViewId="0">
      <pane ySplit="26" topLeftCell="A27" activePane="bottomLeft" state="frozen"/>
      <selection pane="bottomLeft" activeCell="F226" sqref="F226"/>
    </sheetView>
  </sheetViews>
  <sheetFormatPr defaultColWidth="8.77734375" defaultRowHeight="12.75" x14ac:dyDescent="0.2"/>
  <cols>
    <col min="1" max="1" width="12.77734375" style="203" customWidth="1"/>
    <col min="2" max="2" width="14.21875" style="203" customWidth="1"/>
    <col min="3" max="4" width="13.77734375" style="203" customWidth="1"/>
    <col min="5" max="5" width="4" style="203" customWidth="1"/>
    <col min="6" max="6" width="9.109375" style="203" bestFit="1" customWidth="1"/>
    <col min="7" max="10" width="6.77734375" style="237" customWidth="1"/>
    <col min="11" max="11" width="11" style="237" customWidth="1"/>
    <col min="12" max="15" width="6.77734375" style="237" customWidth="1"/>
    <col min="16" max="17" width="9.77734375" style="237" customWidth="1"/>
    <col min="18" max="18" width="9.109375" style="237" customWidth="1"/>
    <col min="19" max="20" width="9" style="237" bestFit="1" customWidth="1"/>
    <col min="21" max="16384" width="8.77734375" style="203"/>
  </cols>
  <sheetData>
    <row r="1" spans="1:20" ht="23.25" customHeight="1" x14ac:dyDescent="0.35">
      <c r="D1" s="204"/>
      <c r="E1" s="204"/>
      <c r="F1" s="488" t="s">
        <v>190</v>
      </c>
      <c r="G1" s="488"/>
      <c r="H1" s="488"/>
      <c r="I1" s="488"/>
      <c r="J1" s="488"/>
      <c r="K1" s="488"/>
      <c r="L1" s="488"/>
      <c r="M1" s="488"/>
      <c r="N1" s="488"/>
      <c r="O1" s="256"/>
    </row>
    <row r="2" spans="1:20" ht="18" x14ac:dyDescent="0.25">
      <c r="H2" s="489"/>
      <c r="I2" s="489"/>
      <c r="J2" s="489"/>
      <c r="K2" s="489"/>
      <c r="L2" s="490"/>
      <c r="M2" s="490"/>
      <c r="N2" s="490"/>
      <c r="P2" s="205"/>
      <c r="Q2" s="205"/>
      <c r="R2" s="206">
        <v>0.53</v>
      </c>
      <c r="S2" s="206">
        <v>0.53</v>
      </c>
    </row>
    <row r="3" spans="1:20" ht="22.5" customHeight="1" thickBot="1" x14ac:dyDescent="0.3">
      <c r="A3" s="487" t="s">
        <v>115</v>
      </c>
      <c r="B3" s="487"/>
      <c r="C3" s="487"/>
      <c r="D3" s="487"/>
      <c r="E3" s="207"/>
      <c r="G3" s="491" t="s">
        <v>116</v>
      </c>
      <c r="H3" s="492"/>
      <c r="I3" s="492"/>
      <c r="J3" s="492"/>
      <c r="K3" s="492"/>
      <c r="L3" s="491" t="s">
        <v>117</v>
      </c>
      <c r="M3" s="492"/>
      <c r="N3" s="492"/>
      <c r="O3" s="492"/>
      <c r="P3" s="493"/>
      <c r="Q3" s="312" t="s">
        <v>143</v>
      </c>
      <c r="R3" s="208" t="s">
        <v>118</v>
      </c>
      <c r="S3" s="208" t="s">
        <v>119</v>
      </c>
    </row>
    <row r="4" spans="1:20" ht="18.75" thickTop="1" x14ac:dyDescent="0.25">
      <c r="A4" s="487" t="s">
        <v>120</v>
      </c>
      <c r="B4" s="487"/>
      <c r="C4" s="487"/>
      <c r="D4" s="487"/>
      <c r="E4" s="207"/>
      <c r="F4" s="209" t="s">
        <v>9</v>
      </c>
      <c r="G4" s="210" t="s">
        <v>121</v>
      </c>
      <c r="H4" s="215" t="s">
        <v>122</v>
      </c>
      <c r="I4" s="210" t="s">
        <v>123</v>
      </c>
      <c r="J4" s="210" t="s">
        <v>124</v>
      </c>
      <c r="K4" s="211" t="s">
        <v>168</v>
      </c>
      <c r="L4" s="212" t="s">
        <v>125</v>
      </c>
      <c r="M4" s="210" t="s">
        <v>126</v>
      </c>
      <c r="N4" s="210" t="s">
        <v>127</v>
      </c>
      <c r="O4" s="210" t="s">
        <v>128</v>
      </c>
      <c r="P4" s="213" t="s">
        <v>167</v>
      </c>
      <c r="Q4" s="213" t="s">
        <v>50</v>
      </c>
      <c r="R4" s="214" t="s">
        <v>129</v>
      </c>
      <c r="S4" s="214" t="s">
        <v>129</v>
      </c>
      <c r="T4" s="214" t="s">
        <v>130</v>
      </c>
    </row>
    <row r="5" spans="1:20" ht="15.75" thickBot="1" x14ac:dyDescent="0.25">
      <c r="A5" s="215"/>
      <c r="B5" s="215"/>
      <c r="C5" s="215"/>
      <c r="D5" s="215"/>
      <c r="E5" s="207"/>
      <c r="F5" s="216">
        <v>43468</v>
      </c>
      <c r="G5" s="217">
        <v>52.2</v>
      </c>
      <c r="H5" s="217">
        <v>52.3</v>
      </c>
      <c r="I5" s="217">
        <v>52.3</v>
      </c>
      <c r="J5" s="217">
        <v>52.3</v>
      </c>
      <c r="K5" s="218">
        <f t="shared" ref="K5:K69" si="0">AVERAGE(G5:J5)</f>
        <v>52.275000000000006</v>
      </c>
      <c r="L5" s="219">
        <v>47.7</v>
      </c>
      <c r="M5" s="218" t="s">
        <v>169</v>
      </c>
      <c r="N5" s="218" t="s">
        <v>169</v>
      </c>
      <c r="O5" s="218">
        <v>47.8</v>
      </c>
      <c r="P5" s="218">
        <f t="shared" ref="P5:P40" si="1">AVERAGE(L5:O5)</f>
        <v>47.75</v>
      </c>
      <c r="Q5" s="218">
        <f t="shared" ref="Q5:Q40" si="2">+K5-P5</f>
        <v>4.5250000000000057</v>
      </c>
      <c r="R5" s="220"/>
      <c r="S5" s="220">
        <v>0</v>
      </c>
      <c r="T5" s="220">
        <v>0</v>
      </c>
    </row>
    <row r="6" spans="1:20" ht="16.5" thickTop="1" x14ac:dyDescent="0.25">
      <c r="A6" s="222"/>
      <c r="B6" s="223" t="s">
        <v>131</v>
      </c>
      <c r="C6" s="224">
        <v>52</v>
      </c>
      <c r="D6" s="225"/>
      <c r="E6" s="207"/>
      <c r="F6" s="216">
        <v>43469</v>
      </c>
      <c r="G6" s="217"/>
      <c r="H6" s="217"/>
      <c r="I6" s="217"/>
      <c r="J6" s="217"/>
      <c r="K6" s="218" t="e">
        <f t="shared" si="0"/>
        <v>#DIV/0!</v>
      </c>
      <c r="L6" s="219"/>
      <c r="M6" s="218"/>
      <c r="N6" s="218"/>
      <c r="O6" s="218"/>
      <c r="P6" s="218" t="e">
        <f t="shared" si="1"/>
        <v>#DIV/0!</v>
      </c>
      <c r="Q6" s="218" t="e">
        <f t="shared" si="2"/>
        <v>#DIV/0!</v>
      </c>
      <c r="R6" s="220"/>
      <c r="S6" s="220"/>
      <c r="T6" s="220"/>
    </row>
    <row r="7" spans="1:20" ht="15.75" x14ac:dyDescent="0.25">
      <c r="A7" s="226"/>
      <c r="B7" s="227" t="s">
        <v>132</v>
      </c>
      <c r="C7" s="228">
        <v>47.1</v>
      </c>
      <c r="D7" s="229"/>
      <c r="E7" s="207"/>
      <c r="F7" s="216">
        <v>43472</v>
      </c>
      <c r="G7" s="217">
        <v>54.6</v>
      </c>
      <c r="H7" s="217">
        <v>54.6</v>
      </c>
      <c r="I7" s="217">
        <v>54.7</v>
      </c>
      <c r="J7" s="217">
        <v>54.7</v>
      </c>
      <c r="K7" s="218">
        <f t="shared" si="0"/>
        <v>54.650000000000006</v>
      </c>
      <c r="L7" s="219">
        <v>48.5</v>
      </c>
      <c r="M7" s="218">
        <v>48.5</v>
      </c>
      <c r="N7" s="218" t="s">
        <v>169</v>
      </c>
      <c r="O7" s="218">
        <v>49</v>
      </c>
      <c r="P7" s="218">
        <f t="shared" si="1"/>
        <v>48.666666666666664</v>
      </c>
      <c r="Q7" s="218">
        <f t="shared" si="2"/>
        <v>5.9833333333333414</v>
      </c>
      <c r="R7" s="220"/>
      <c r="S7" s="220">
        <v>0</v>
      </c>
      <c r="T7" s="220">
        <v>0</v>
      </c>
    </row>
    <row r="8" spans="1:20" ht="15.75" x14ac:dyDescent="0.25">
      <c r="A8" s="226"/>
      <c r="B8" s="227"/>
      <c r="C8" s="227"/>
      <c r="D8" s="229"/>
      <c r="E8" s="207"/>
      <c r="F8" s="216">
        <v>43473</v>
      </c>
      <c r="G8" s="217">
        <v>54.9</v>
      </c>
      <c r="H8" s="217">
        <v>55</v>
      </c>
      <c r="I8" s="217">
        <v>55</v>
      </c>
      <c r="J8" s="217">
        <v>55</v>
      </c>
      <c r="K8" s="218">
        <f t="shared" si="0"/>
        <v>54.975000000000001</v>
      </c>
      <c r="L8" s="219">
        <v>48.5</v>
      </c>
      <c r="M8" s="218">
        <v>48.5</v>
      </c>
      <c r="N8" s="218" t="s">
        <v>169</v>
      </c>
      <c r="O8" s="218">
        <v>49.1</v>
      </c>
      <c r="P8" s="218">
        <f t="shared" si="1"/>
        <v>48.699999999999996</v>
      </c>
      <c r="Q8" s="218">
        <f t="shared" si="2"/>
        <v>6.2750000000000057</v>
      </c>
      <c r="R8" s="220"/>
      <c r="S8" s="220">
        <v>0</v>
      </c>
      <c r="T8" s="220">
        <v>0</v>
      </c>
    </row>
    <row r="9" spans="1:20" ht="15.75" x14ac:dyDescent="0.25">
      <c r="A9" s="226" t="s">
        <v>133</v>
      </c>
      <c r="B9" s="227" t="s">
        <v>134</v>
      </c>
      <c r="C9" s="227" t="s">
        <v>135</v>
      </c>
      <c r="D9" s="229" t="s">
        <v>17</v>
      </c>
      <c r="E9" s="207"/>
      <c r="F9" s="216">
        <v>43474</v>
      </c>
      <c r="G9" s="217">
        <v>55.4</v>
      </c>
      <c r="H9" s="217">
        <v>55.4</v>
      </c>
      <c r="I9" s="217">
        <v>55.4</v>
      </c>
      <c r="J9" s="217">
        <v>55.5</v>
      </c>
      <c r="K9" s="218">
        <f t="shared" si="0"/>
        <v>55.424999999999997</v>
      </c>
      <c r="L9" s="219">
        <v>48.6</v>
      </c>
      <c r="M9" s="218">
        <v>48.5</v>
      </c>
      <c r="N9" s="218" t="s">
        <v>169</v>
      </c>
      <c r="O9" s="218">
        <v>49.2</v>
      </c>
      <c r="P9" s="218">
        <f t="shared" si="1"/>
        <v>48.766666666666673</v>
      </c>
      <c r="Q9" s="218">
        <f t="shared" si="2"/>
        <v>6.6583333333333243</v>
      </c>
      <c r="R9" s="220"/>
      <c r="S9" s="220">
        <v>0</v>
      </c>
      <c r="T9" s="220">
        <v>0</v>
      </c>
    </row>
    <row r="10" spans="1:20" ht="15.75" x14ac:dyDescent="0.25">
      <c r="A10" s="226"/>
      <c r="B10" s="227"/>
      <c r="C10" s="227"/>
      <c r="D10" s="229"/>
      <c r="E10" s="207"/>
      <c r="F10" s="216">
        <v>43475</v>
      </c>
      <c r="G10" s="217">
        <v>55.7</v>
      </c>
      <c r="H10" s="217">
        <v>55.8</v>
      </c>
      <c r="I10" s="217">
        <v>55.8</v>
      </c>
      <c r="J10" s="217">
        <v>55.8</v>
      </c>
      <c r="K10" s="218">
        <f t="shared" si="0"/>
        <v>55.775000000000006</v>
      </c>
      <c r="L10" s="219">
        <v>48.6</v>
      </c>
      <c r="M10" s="218">
        <v>48.6</v>
      </c>
      <c r="N10" s="218" t="s">
        <v>169</v>
      </c>
      <c r="O10" s="218">
        <v>49.2</v>
      </c>
      <c r="P10" s="218">
        <f t="shared" si="1"/>
        <v>48.800000000000004</v>
      </c>
      <c r="Q10" s="218">
        <f t="shared" si="2"/>
        <v>6.9750000000000014</v>
      </c>
      <c r="R10" s="220"/>
      <c r="S10" s="220">
        <v>0</v>
      </c>
      <c r="T10" s="220">
        <v>0</v>
      </c>
    </row>
    <row r="11" spans="1:20" ht="15.75" x14ac:dyDescent="0.25">
      <c r="A11" s="230">
        <v>3.64</v>
      </c>
      <c r="B11" s="231">
        <f>A11*B18*C18</f>
        <v>0</v>
      </c>
      <c r="C11" s="232">
        <v>8</v>
      </c>
      <c r="D11" s="233">
        <f>(B11*C11)</f>
        <v>0</v>
      </c>
      <c r="E11" s="207"/>
      <c r="F11" s="216">
        <v>43476</v>
      </c>
      <c r="G11" s="217">
        <v>55.9</v>
      </c>
      <c r="H11" s="217">
        <v>56</v>
      </c>
      <c r="I11" s="217">
        <v>55.9</v>
      </c>
      <c r="J11" s="217">
        <v>56</v>
      </c>
      <c r="K11" s="218">
        <f t="shared" si="0"/>
        <v>55.95</v>
      </c>
      <c r="L11" s="219">
        <v>49.1</v>
      </c>
      <c r="M11" s="218">
        <v>49.3</v>
      </c>
      <c r="N11" s="218">
        <v>49.2</v>
      </c>
      <c r="O11" s="218">
        <v>49.2</v>
      </c>
      <c r="P11" s="218">
        <f t="shared" si="1"/>
        <v>49.2</v>
      </c>
      <c r="Q11" s="218">
        <f t="shared" si="2"/>
        <v>6.75</v>
      </c>
      <c r="R11" s="220">
        <v>677</v>
      </c>
      <c r="S11" s="220">
        <v>4063</v>
      </c>
      <c r="T11" s="220">
        <v>6</v>
      </c>
    </row>
    <row r="12" spans="1:20" ht="15.75" x14ac:dyDescent="0.25">
      <c r="A12" s="226"/>
      <c r="B12" s="227"/>
      <c r="C12" s="227"/>
      <c r="D12" s="229"/>
      <c r="E12" s="207"/>
      <c r="F12" s="216">
        <v>43477</v>
      </c>
      <c r="G12" s="217">
        <v>56.4</v>
      </c>
      <c r="H12" s="217">
        <v>56.5</v>
      </c>
      <c r="I12" s="217">
        <v>56.4</v>
      </c>
      <c r="J12" s="217">
        <v>56.5</v>
      </c>
      <c r="K12" s="218">
        <f t="shared" si="0"/>
        <v>56.45</v>
      </c>
      <c r="L12" s="219">
        <v>49.1</v>
      </c>
      <c r="M12" s="218">
        <v>49.4</v>
      </c>
      <c r="N12" s="218">
        <v>49.3</v>
      </c>
      <c r="O12" s="218">
        <v>49.3</v>
      </c>
      <c r="P12" s="218">
        <f t="shared" si="1"/>
        <v>49.275000000000006</v>
      </c>
      <c r="Q12" s="218">
        <f t="shared" si="2"/>
        <v>7.1749999999999972</v>
      </c>
      <c r="R12" s="220">
        <v>808</v>
      </c>
      <c r="S12" s="220">
        <v>4847</v>
      </c>
      <c r="T12" s="220">
        <v>6</v>
      </c>
    </row>
    <row r="13" spans="1:20" ht="16.5" thickBot="1" x14ac:dyDescent="0.3">
      <c r="A13" s="234"/>
      <c r="B13" s="235"/>
      <c r="C13" s="235"/>
      <c r="D13" s="236"/>
      <c r="E13" s="207"/>
      <c r="F13" s="216">
        <v>43478</v>
      </c>
      <c r="G13" s="217">
        <v>56.8</v>
      </c>
      <c r="H13" s="217">
        <v>56.9</v>
      </c>
      <c r="I13" s="217">
        <v>56.8</v>
      </c>
      <c r="J13" s="217">
        <v>56.9</v>
      </c>
      <c r="K13" s="218">
        <f t="shared" si="0"/>
        <v>56.85</v>
      </c>
      <c r="L13" s="219">
        <v>49.3</v>
      </c>
      <c r="M13" s="218">
        <v>49.4</v>
      </c>
      <c r="N13" s="218">
        <v>49.4</v>
      </c>
      <c r="O13" s="218">
        <v>49.3</v>
      </c>
      <c r="P13" s="218">
        <f t="shared" si="1"/>
        <v>49.349999999999994</v>
      </c>
      <c r="Q13" s="218">
        <f t="shared" si="2"/>
        <v>7.5000000000000071</v>
      </c>
      <c r="R13" s="220">
        <v>918</v>
      </c>
      <c r="S13" s="220">
        <v>5506</v>
      </c>
      <c r="T13" s="220">
        <v>6</v>
      </c>
    </row>
    <row r="14" spans="1:20" ht="16.5" thickTop="1" thickBot="1" x14ac:dyDescent="0.25">
      <c r="E14" s="207"/>
      <c r="F14" s="216">
        <v>43479</v>
      </c>
      <c r="G14" s="217">
        <v>57.2</v>
      </c>
      <c r="H14" s="217">
        <v>57.3</v>
      </c>
      <c r="I14" s="217">
        <v>57.3</v>
      </c>
      <c r="J14" s="217">
        <v>57.3</v>
      </c>
      <c r="K14" s="218">
        <f t="shared" si="0"/>
        <v>57.275000000000006</v>
      </c>
      <c r="L14" s="219">
        <v>49.4</v>
      </c>
      <c r="M14" s="218">
        <v>49.5</v>
      </c>
      <c r="N14" s="218">
        <v>49.5</v>
      </c>
      <c r="O14" s="218">
        <v>49.5</v>
      </c>
      <c r="P14" s="218">
        <f t="shared" si="1"/>
        <v>49.475000000000001</v>
      </c>
      <c r="Q14" s="218">
        <f t="shared" si="2"/>
        <v>7.8000000000000043</v>
      </c>
      <c r="R14" s="220">
        <v>1032</v>
      </c>
      <c r="S14" s="220">
        <v>6192</v>
      </c>
      <c r="T14" s="220">
        <v>6</v>
      </c>
    </row>
    <row r="15" spans="1:20" ht="15.75" thickTop="1" x14ac:dyDescent="0.2">
      <c r="B15" s="237"/>
      <c r="C15" s="238" t="s">
        <v>136</v>
      </c>
      <c r="D15" s="239" t="s">
        <v>137</v>
      </c>
      <c r="F15" s="216">
        <v>43480</v>
      </c>
      <c r="G15" s="217">
        <v>57.5</v>
      </c>
      <c r="H15" s="217">
        <v>57.6</v>
      </c>
      <c r="I15" s="217">
        <v>57.6</v>
      </c>
      <c r="J15" s="217">
        <v>57.6</v>
      </c>
      <c r="K15" s="218">
        <f t="shared" si="0"/>
        <v>57.574999999999996</v>
      </c>
      <c r="L15" s="219">
        <v>49.4</v>
      </c>
      <c r="M15" s="217">
        <v>49.6</v>
      </c>
      <c r="N15" s="218">
        <v>49.5</v>
      </c>
      <c r="O15" s="217">
        <v>49.5</v>
      </c>
      <c r="P15" s="218">
        <f t="shared" si="1"/>
        <v>49.5</v>
      </c>
      <c r="Q15" s="218">
        <f t="shared" si="2"/>
        <v>8.0749999999999957</v>
      </c>
      <c r="R15" s="220">
        <v>1121</v>
      </c>
      <c r="S15" s="220">
        <v>6724</v>
      </c>
      <c r="T15" s="220">
        <v>6</v>
      </c>
    </row>
    <row r="16" spans="1:20" ht="15.75" thickBot="1" x14ac:dyDescent="0.25">
      <c r="B16" s="240"/>
      <c r="C16" s="241">
        <f>C6-52</f>
        <v>0</v>
      </c>
      <c r="D16" s="242">
        <f>C7-52</f>
        <v>-4.8999999999999986</v>
      </c>
      <c r="F16" s="216">
        <v>43481</v>
      </c>
      <c r="G16" s="217">
        <v>57.7</v>
      </c>
      <c r="H16" s="217">
        <v>57.8</v>
      </c>
      <c r="I16" s="217">
        <v>57.8</v>
      </c>
      <c r="J16" s="217">
        <v>57.7</v>
      </c>
      <c r="K16" s="218">
        <f t="shared" si="0"/>
        <v>57.75</v>
      </c>
      <c r="L16" s="219">
        <v>49.5</v>
      </c>
      <c r="M16" s="217">
        <v>49.5</v>
      </c>
      <c r="N16" s="218">
        <v>49.6</v>
      </c>
      <c r="O16" s="217">
        <v>49.5</v>
      </c>
      <c r="P16" s="218">
        <f t="shared" si="1"/>
        <v>49.524999999999999</v>
      </c>
      <c r="Q16" s="218">
        <f t="shared" si="2"/>
        <v>8.2250000000000014</v>
      </c>
      <c r="R16" s="220">
        <v>1181</v>
      </c>
      <c r="S16" s="220">
        <v>7086</v>
      </c>
      <c r="T16" s="220">
        <v>6</v>
      </c>
    </row>
    <row r="17" spans="2:20" ht="15.75" thickTop="1" x14ac:dyDescent="0.2">
      <c r="B17" s="243" t="s">
        <v>138</v>
      </c>
      <c r="C17" s="244" t="s">
        <v>139</v>
      </c>
      <c r="D17" s="245" t="s">
        <v>140</v>
      </c>
      <c r="F17" s="216">
        <v>43482</v>
      </c>
      <c r="G17" s="217">
        <v>57.9</v>
      </c>
      <c r="H17" s="217">
        <v>57.9</v>
      </c>
      <c r="I17" s="217">
        <v>58</v>
      </c>
      <c r="J17" s="217">
        <v>57.9</v>
      </c>
      <c r="K17" s="218">
        <f t="shared" si="0"/>
        <v>57.925000000000004</v>
      </c>
      <c r="L17" s="219">
        <v>49.4</v>
      </c>
      <c r="M17" s="217">
        <v>49.5</v>
      </c>
      <c r="N17" s="218">
        <v>49.6</v>
      </c>
      <c r="O17" s="217">
        <v>49.5</v>
      </c>
      <c r="P17" s="218">
        <f t="shared" si="1"/>
        <v>49.5</v>
      </c>
      <c r="Q17" s="218">
        <f t="shared" si="2"/>
        <v>8.4250000000000043</v>
      </c>
      <c r="R17" s="220">
        <v>1212</v>
      </c>
      <c r="S17" s="220">
        <v>7270</v>
      </c>
      <c r="T17" s="220">
        <v>6</v>
      </c>
    </row>
    <row r="18" spans="2:20" ht="15.75" thickBot="1" x14ac:dyDescent="0.25">
      <c r="B18" s="246">
        <f>(44-0.015*2*C16)</f>
        <v>44</v>
      </c>
      <c r="C18" s="241">
        <f>C16^1.5</f>
        <v>0</v>
      </c>
      <c r="D18" s="247" t="e">
        <f>D16/C16</f>
        <v>#DIV/0!</v>
      </c>
      <c r="F18" s="216">
        <v>43483</v>
      </c>
      <c r="G18" s="217">
        <v>58</v>
      </c>
      <c r="H18" s="217">
        <v>57.9</v>
      </c>
      <c r="I18" s="217">
        <v>57.9</v>
      </c>
      <c r="J18" s="217">
        <v>58</v>
      </c>
      <c r="K18" s="218">
        <f t="shared" si="0"/>
        <v>57.95</v>
      </c>
      <c r="L18" s="219">
        <v>49.5</v>
      </c>
      <c r="M18" s="217">
        <v>49.7</v>
      </c>
      <c r="N18" s="218">
        <v>49.6</v>
      </c>
      <c r="O18" s="217">
        <v>49.6</v>
      </c>
      <c r="P18" s="218">
        <f t="shared" si="1"/>
        <v>49.6</v>
      </c>
      <c r="Q18" s="218">
        <f t="shared" si="2"/>
        <v>8.3500000000000014</v>
      </c>
      <c r="R18" s="220">
        <v>1242</v>
      </c>
      <c r="S18" s="220">
        <v>7455</v>
      </c>
      <c r="T18" s="220">
        <v>6</v>
      </c>
    </row>
    <row r="19" spans="2:20" ht="15.75" thickTop="1" x14ac:dyDescent="0.2">
      <c r="B19" s="237"/>
      <c r="C19" s="237"/>
      <c r="D19" s="237"/>
      <c r="F19" s="216">
        <v>43484</v>
      </c>
      <c r="G19" s="217">
        <v>57.9</v>
      </c>
      <c r="H19" s="217">
        <v>58</v>
      </c>
      <c r="I19" s="217">
        <v>57.9</v>
      </c>
      <c r="J19" s="217">
        <v>58</v>
      </c>
      <c r="K19" s="218">
        <f t="shared" si="0"/>
        <v>57.95</v>
      </c>
      <c r="L19" s="219">
        <v>49.5</v>
      </c>
      <c r="M19" s="217">
        <v>49.7</v>
      </c>
      <c r="N19" s="218">
        <v>49.6</v>
      </c>
      <c r="O19" s="217">
        <v>49.6</v>
      </c>
      <c r="P19" s="218">
        <f t="shared" si="1"/>
        <v>49.6</v>
      </c>
      <c r="Q19" s="218">
        <f t="shared" si="2"/>
        <v>8.3500000000000014</v>
      </c>
      <c r="R19" s="220">
        <v>1242</v>
      </c>
      <c r="S19" s="220">
        <v>7455</v>
      </c>
      <c r="T19" s="220">
        <v>6</v>
      </c>
    </row>
    <row r="20" spans="2:20" ht="15" x14ac:dyDescent="0.2">
      <c r="F20" s="216">
        <v>43485</v>
      </c>
      <c r="G20" s="217">
        <v>58</v>
      </c>
      <c r="H20" s="217">
        <v>58.2</v>
      </c>
      <c r="I20" s="217">
        <v>58.1</v>
      </c>
      <c r="J20" s="217">
        <v>58.1</v>
      </c>
      <c r="K20" s="218">
        <f t="shared" si="0"/>
        <v>58.1</v>
      </c>
      <c r="L20" s="219">
        <v>49.5</v>
      </c>
      <c r="M20" s="217">
        <v>49.7</v>
      </c>
      <c r="N20" s="217">
        <v>49.6</v>
      </c>
      <c r="O20" s="217">
        <v>49.6</v>
      </c>
      <c r="P20" s="218">
        <f t="shared" si="1"/>
        <v>49.6</v>
      </c>
      <c r="Q20" s="218">
        <f t="shared" si="2"/>
        <v>8.5</v>
      </c>
      <c r="R20" s="220">
        <v>1274</v>
      </c>
      <c r="S20" s="221">
        <v>7641</v>
      </c>
      <c r="T20" s="220">
        <v>6</v>
      </c>
    </row>
    <row r="21" spans="2:20" ht="15.75" x14ac:dyDescent="0.25">
      <c r="B21" s="273" t="s">
        <v>141</v>
      </c>
      <c r="D21" s="275">
        <v>0.53</v>
      </c>
      <c r="F21" s="216">
        <v>43486</v>
      </c>
      <c r="G21" s="217">
        <v>58</v>
      </c>
      <c r="H21" s="217">
        <v>58.1</v>
      </c>
      <c r="I21" s="217">
        <v>58.1</v>
      </c>
      <c r="J21" s="217">
        <v>58.1</v>
      </c>
      <c r="K21" s="218">
        <f t="shared" si="0"/>
        <v>58.074999999999996</v>
      </c>
      <c r="L21" s="219">
        <v>49.5</v>
      </c>
      <c r="M21" s="217">
        <v>49.7</v>
      </c>
      <c r="N21" s="217">
        <v>49.6</v>
      </c>
      <c r="O21" s="217">
        <v>49.5</v>
      </c>
      <c r="P21" s="218">
        <f t="shared" si="1"/>
        <v>49.575000000000003</v>
      </c>
      <c r="Q21" s="218">
        <f t="shared" si="2"/>
        <v>8.4999999999999929</v>
      </c>
      <c r="R21" s="220">
        <v>1267</v>
      </c>
      <c r="S21" s="220">
        <v>7604</v>
      </c>
      <c r="T21" s="220">
        <v>6</v>
      </c>
    </row>
    <row r="22" spans="2:20" ht="16.5" thickBot="1" x14ac:dyDescent="0.3">
      <c r="B22" s="274">
        <f>+B11*0.53</f>
        <v>0</v>
      </c>
      <c r="D22" s="274">
        <f>+D11*0.53</f>
        <v>0</v>
      </c>
      <c r="F22" s="216">
        <v>43487</v>
      </c>
      <c r="G22" s="217">
        <v>57.9</v>
      </c>
      <c r="H22" s="217">
        <v>58</v>
      </c>
      <c r="I22" s="217">
        <v>58</v>
      </c>
      <c r="J22" s="217">
        <v>58</v>
      </c>
      <c r="K22" s="218">
        <f t="shared" si="0"/>
        <v>57.975000000000001</v>
      </c>
      <c r="L22" s="219">
        <v>49.5</v>
      </c>
      <c r="M22" s="217">
        <v>49.7</v>
      </c>
      <c r="N22" s="217">
        <v>49.5</v>
      </c>
      <c r="O22" s="217">
        <v>49.5</v>
      </c>
      <c r="P22" s="218">
        <f t="shared" si="1"/>
        <v>49.55</v>
      </c>
      <c r="Q22" s="218">
        <f t="shared" si="2"/>
        <v>8.4250000000000043</v>
      </c>
      <c r="R22" s="220">
        <v>1242</v>
      </c>
      <c r="S22" s="220">
        <v>7455</v>
      </c>
      <c r="T22" s="220">
        <v>6</v>
      </c>
    </row>
    <row r="23" spans="2:20" ht="16.5" thickTop="1" thickBot="1" x14ac:dyDescent="0.25">
      <c r="B23" s="248"/>
      <c r="D23" s="249"/>
      <c r="F23" s="216">
        <v>43488</v>
      </c>
      <c r="G23" s="217">
        <v>57.7</v>
      </c>
      <c r="H23" s="217">
        <v>57.7</v>
      </c>
      <c r="I23" s="217">
        <v>57.8</v>
      </c>
      <c r="J23" s="217">
        <v>57.8</v>
      </c>
      <c r="K23" s="218">
        <f t="shared" si="0"/>
        <v>57.75</v>
      </c>
      <c r="L23" s="219">
        <v>49.3</v>
      </c>
      <c r="M23" s="217">
        <v>49.7</v>
      </c>
      <c r="N23" s="217">
        <v>49.5</v>
      </c>
      <c r="O23" s="217">
        <v>49.5</v>
      </c>
      <c r="P23" s="218">
        <f t="shared" si="1"/>
        <v>49.5</v>
      </c>
      <c r="Q23" s="218">
        <f t="shared" si="2"/>
        <v>8.25</v>
      </c>
      <c r="R23" s="220">
        <v>1181</v>
      </c>
      <c r="S23" s="220">
        <v>7086</v>
      </c>
      <c r="T23" s="220">
        <v>6</v>
      </c>
    </row>
    <row r="24" spans="2:20" ht="15.75" thickTop="1" x14ac:dyDescent="0.2">
      <c r="B24" s="250" t="s">
        <v>142</v>
      </c>
      <c r="D24" s="251">
        <v>0.67</v>
      </c>
      <c r="F24" s="216">
        <v>43489</v>
      </c>
      <c r="G24" s="217">
        <v>57.4</v>
      </c>
      <c r="H24" s="217">
        <v>57.4</v>
      </c>
      <c r="I24" s="217">
        <v>57.4</v>
      </c>
      <c r="J24" s="217">
        <v>57.4</v>
      </c>
      <c r="K24" s="218">
        <f t="shared" si="0"/>
        <v>57.4</v>
      </c>
      <c r="L24" s="219">
        <v>49.3</v>
      </c>
      <c r="M24" s="217">
        <v>49.5</v>
      </c>
      <c r="N24" s="217">
        <v>49.3</v>
      </c>
      <c r="O24" s="217">
        <v>49.4</v>
      </c>
      <c r="P24" s="218">
        <f t="shared" si="1"/>
        <v>49.375</v>
      </c>
      <c r="Q24" s="218">
        <f t="shared" si="2"/>
        <v>8.0249999999999986</v>
      </c>
      <c r="R24" s="220">
        <v>1061</v>
      </c>
      <c r="S24" s="220">
        <v>6368</v>
      </c>
      <c r="T24" s="220">
        <v>6</v>
      </c>
    </row>
    <row r="25" spans="2:20" ht="15" x14ac:dyDescent="0.2">
      <c r="B25" s="252">
        <f>+B11*0.67</f>
        <v>0</v>
      </c>
      <c r="D25" s="252">
        <v>2</v>
      </c>
      <c r="F25" s="216">
        <v>43490</v>
      </c>
      <c r="G25" s="217">
        <v>57.1</v>
      </c>
      <c r="H25" s="217">
        <v>57.2</v>
      </c>
      <c r="I25" s="217">
        <v>57.2</v>
      </c>
      <c r="J25" s="217">
        <v>57.2</v>
      </c>
      <c r="K25" s="218">
        <f t="shared" si="0"/>
        <v>57.174999999999997</v>
      </c>
      <c r="L25" s="219">
        <v>49.2</v>
      </c>
      <c r="M25" s="217">
        <v>49.4</v>
      </c>
      <c r="N25" s="217">
        <v>49.3</v>
      </c>
      <c r="O25" s="217">
        <v>49.3</v>
      </c>
      <c r="P25" s="218">
        <f t="shared" si="1"/>
        <v>49.3</v>
      </c>
      <c r="Q25" s="218">
        <f t="shared" si="2"/>
        <v>7.875</v>
      </c>
      <c r="R25" s="220">
        <v>1003</v>
      </c>
      <c r="S25" s="220">
        <v>6018</v>
      </c>
      <c r="T25" s="220">
        <v>6</v>
      </c>
    </row>
    <row r="26" spans="2:20" ht="15" x14ac:dyDescent="0.2">
      <c r="F26" s="216">
        <v>43491</v>
      </c>
      <c r="G26" s="217">
        <v>56.9</v>
      </c>
      <c r="H26" s="217">
        <v>57</v>
      </c>
      <c r="I26" s="217">
        <v>57</v>
      </c>
      <c r="J26" s="217">
        <v>57</v>
      </c>
      <c r="K26" s="218">
        <f t="shared" si="0"/>
        <v>56.975000000000001</v>
      </c>
      <c r="L26" s="219">
        <v>49.2</v>
      </c>
      <c r="M26" s="217">
        <v>49.3</v>
      </c>
      <c r="N26" s="217">
        <v>49.2</v>
      </c>
      <c r="O26" s="217">
        <v>49.3</v>
      </c>
      <c r="P26" s="218">
        <f t="shared" si="1"/>
        <v>49.25</v>
      </c>
      <c r="Q26" s="218">
        <f t="shared" si="2"/>
        <v>7.7250000000000014</v>
      </c>
      <c r="R26" s="220">
        <v>946</v>
      </c>
      <c r="S26" s="220">
        <v>5675</v>
      </c>
      <c r="T26" s="220">
        <v>6</v>
      </c>
    </row>
    <row r="27" spans="2:20" ht="15" x14ac:dyDescent="0.2">
      <c r="F27" s="216">
        <v>43492</v>
      </c>
      <c r="G27" s="217">
        <v>56.7</v>
      </c>
      <c r="H27" s="217">
        <v>56.8</v>
      </c>
      <c r="I27" s="217">
        <v>56.8</v>
      </c>
      <c r="J27" s="217">
        <v>56.8</v>
      </c>
      <c r="K27" s="218">
        <f t="shared" si="0"/>
        <v>56.775000000000006</v>
      </c>
      <c r="L27" s="219">
        <v>49</v>
      </c>
      <c r="M27" s="217">
        <v>49.3</v>
      </c>
      <c r="N27" s="217">
        <v>49.2</v>
      </c>
      <c r="O27" s="217">
        <v>49.3</v>
      </c>
      <c r="P27" s="218">
        <f t="shared" si="1"/>
        <v>49.2</v>
      </c>
      <c r="Q27" s="218">
        <f t="shared" si="2"/>
        <v>7.5750000000000028</v>
      </c>
      <c r="R27" s="220">
        <v>884</v>
      </c>
      <c r="S27" s="220">
        <v>5305</v>
      </c>
      <c r="T27" s="220">
        <v>6</v>
      </c>
    </row>
    <row r="28" spans="2:20" ht="15" x14ac:dyDescent="0.2">
      <c r="D28" s="203">
        <v>30.386151478831753</v>
      </c>
      <c r="F28" s="216">
        <v>43493</v>
      </c>
      <c r="G28" s="217">
        <v>56.7</v>
      </c>
      <c r="H28" s="217">
        <v>56.5</v>
      </c>
      <c r="I28" s="217">
        <v>56.5</v>
      </c>
      <c r="J28" s="217">
        <v>56.7</v>
      </c>
      <c r="K28" s="218">
        <f t="shared" si="0"/>
        <v>56.599999999999994</v>
      </c>
      <c r="L28" s="219">
        <v>49.1</v>
      </c>
      <c r="M28" s="217">
        <v>49.3</v>
      </c>
      <c r="N28" s="217">
        <v>49.2</v>
      </c>
      <c r="O28" s="217">
        <v>49.3</v>
      </c>
      <c r="P28" s="218">
        <f t="shared" si="1"/>
        <v>49.225000000000009</v>
      </c>
      <c r="Q28" s="218">
        <f t="shared" si="2"/>
        <v>7.3749999999999858</v>
      </c>
      <c r="R28" s="220">
        <v>835</v>
      </c>
      <c r="S28" s="220">
        <v>5009</v>
      </c>
      <c r="T28" s="220">
        <v>6</v>
      </c>
    </row>
    <row r="29" spans="2:20" ht="15" x14ac:dyDescent="0.2">
      <c r="F29" s="216">
        <v>43129</v>
      </c>
      <c r="G29" s="217">
        <v>56.4</v>
      </c>
      <c r="H29" s="217">
        <v>56.5</v>
      </c>
      <c r="I29" s="217">
        <v>56.5</v>
      </c>
      <c r="J29" s="217">
        <v>56.5</v>
      </c>
      <c r="K29" s="218">
        <f t="shared" si="0"/>
        <v>56.475000000000001</v>
      </c>
      <c r="L29" s="219">
        <v>49</v>
      </c>
      <c r="M29" s="217">
        <v>49.1</v>
      </c>
      <c r="N29" s="217">
        <v>49.1</v>
      </c>
      <c r="O29" s="217">
        <v>49.3</v>
      </c>
      <c r="P29" s="218">
        <f t="shared" si="1"/>
        <v>49.125</v>
      </c>
      <c r="Q29" s="218">
        <f t="shared" si="2"/>
        <v>7.3500000000000014</v>
      </c>
      <c r="R29" s="220">
        <v>808</v>
      </c>
      <c r="S29" s="220">
        <v>4847</v>
      </c>
      <c r="T29" s="220">
        <v>6</v>
      </c>
    </row>
    <row r="30" spans="2:20" ht="15" x14ac:dyDescent="0.2">
      <c r="F30" s="216">
        <v>43130</v>
      </c>
      <c r="G30" s="217">
        <v>56.4</v>
      </c>
      <c r="H30" s="217">
        <v>56.5</v>
      </c>
      <c r="I30" s="217">
        <v>56.5</v>
      </c>
      <c r="J30" s="217">
        <v>56.5</v>
      </c>
      <c r="K30" s="218">
        <f t="shared" si="0"/>
        <v>56.475000000000001</v>
      </c>
      <c r="L30" s="219">
        <v>49</v>
      </c>
      <c r="M30" s="217">
        <v>49.1</v>
      </c>
      <c r="N30" s="217">
        <v>49</v>
      </c>
      <c r="O30" s="217">
        <v>49.2</v>
      </c>
      <c r="P30" s="218">
        <f t="shared" si="1"/>
        <v>49.075000000000003</v>
      </c>
      <c r="Q30" s="218">
        <f t="shared" si="2"/>
        <v>7.3999999999999986</v>
      </c>
      <c r="R30" s="220">
        <v>802</v>
      </c>
      <c r="S30" s="220">
        <v>4815</v>
      </c>
      <c r="T30" s="220">
        <v>6</v>
      </c>
    </row>
    <row r="31" spans="2:20" ht="15" x14ac:dyDescent="0.2">
      <c r="F31" s="216">
        <v>43496</v>
      </c>
      <c r="G31" s="217">
        <v>56.2</v>
      </c>
      <c r="H31" s="217">
        <v>56.3</v>
      </c>
      <c r="I31" s="217">
        <v>56.3</v>
      </c>
      <c r="J31" s="217">
        <v>56.3</v>
      </c>
      <c r="K31" s="218">
        <f t="shared" si="0"/>
        <v>56.275000000000006</v>
      </c>
      <c r="L31" s="219">
        <v>49</v>
      </c>
      <c r="M31" s="217">
        <v>49.1</v>
      </c>
      <c r="N31" s="217">
        <v>49</v>
      </c>
      <c r="O31" s="217">
        <v>49.2</v>
      </c>
      <c r="P31" s="218">
        <f t="shared" si="1"/>
        <v>49.075000000000003</v>
      </c>
      <c r="Q31" s="218">
        <f t="shared" si="2"/>
        <v>7.2000000000000028</v>
      </c>
      <c r="R31" s="220">
        <v>755</v>
      </c>
      <c r="S31" s="220">
        <v>4528</v>
      </c>
      <c r="T31" s="220">
        <v>6</v>
      </c>
    </row>
    <row r="32" spans="2:20" ht="15" x14ac:dyDescent="0.2">
      <c r="F32" s="216">
        <v>43497</v>
      </c>
      <c r="G32" s="217">
        <v>56</v>
      </c>
      <c r="H32" s="217">
        <v>56</v>
      </c>
      <c r="I32" s="217">
        <v>56</v>
      </c>
      <c r="J32" s="217">
        <v>56</v>
      </c>
      <c r="K32" s="218">
        <f t="shared" si="0"/>
        <v>56</v>
      </c>
      <c r="L32" s="219">
        <v>49</v>
      </c>
      <c r="M32" s="217">
        <v>49</v>
      </c>
      <c r="N32" s="217">
        <v>49.3</v>
      </c>
      <c r="O32" s="217">
        <v>49.3</v>
      </c>
      <c r="P32" s="218">
        <f t="shared" si="1"/>
        <v>49.150000000000006</v>
      </c>
      <c r="Q32" s="218">
        <f t="shared" si="2"/>
        <v>6.8499999999999943</v>
      </c>
      <c r="R32" s="220">
        <v>677</v>
      </c>
      <c r="S32" s="220">
        <v>4063</v>
      </c>
      <c r="T32" s="220">
        <v>6</v>
      </c>
    </row>
    <row r="33" spans="6:20" ht="15" x14ac:dyDescent="0.2">
      <c r="F33" s="216">
        <v>43498</v>
      </c>
      <c r="G33" s="217">
        <v>56</v>
      </c>
      <c r="H33" s="217">
        <v>56</v>
      </c>
      <c r="I33" s="217">
        <v>56</v>
      </c>
      <c r="J33" s="217">
        <v>56</v>
      </c>
      <c r="K33" s="218">
        <f t="shared" si="0"/>
        <v>56</v>
      </c>
      <c r="L33" s="219">
        <v>49</v>
      </c>
      <c r="M33" s="217">
        <v>49</v>
      </c>
      <c r="N33" s="217">
        <v>49.2</v>
      </c>
      <c r="O33" s="217">
        <v>48.3</v>
      </c>
      <c r="P33" s="218">
        <f t="shared" si="1"/>
        <v>48.875</v>
      </c>
      <c r="Q33" s="218">
        <f t="shared" si="2"/>
        <v>7.125</v>
      </c>
      <c r="R33" s="220">
        <v>677</v>
      </c>
      <c r="S33" s="220">
        <v>4063</v>
      </c>
      <c r="T33" s="220">
        <v>6</v>
      </c>
    </row>
    <row r="34" spans="6:20" ht="15" x14ac:dyDescent="0.2">
      <c r="F34" s="216">
        <v>43499</v>
      </c>
      <c r="G34" s="217">
        <v>56</v>
      </c>
      <c r="H34" s="217">
        <v>56</v>
      </c>
      <c r="I34" s="217">
        <v>56</v>
      </c>
      <c r="J34" s="217">
        <v>56</v>
      </c>
      <c r="K34" s="218">
        <f t="shared" si="0"/>
        <v>56</v>
      </c>
      <c r="L34" s="219">
        <v>49</v>
      </c>
      <c r="M34" s="217">
        <v>49</v>
      </c>
      <c r="N34" s="217">
        <v>49.1</v>
      </c>
      <c r="O34" s="217">
        <v>48.2</v>
      </c>
      <c r="P34" s="218">
        <f t="shared" si="1"/>
        <v>48.825000000000003</v>
      </c>
      <c r="Q34" s="218">
        <f t="shared" si="2"/>
        <v>7.1749999999999972</v>
      </c>
      <c r="R34" s="220">
        <v>677</v>
      </c>
      <c r="S34" s="220">
        <v>4063</v>
      </c>
      <c r="T34" s="220">
        <v>6</v>
      </c>
    </row>
    <row r="35" spans="6:20" ht="15" x14ac:dyDescent="0.2">
      <c r="F35" s="216">
        <v>43500</v>
      </c>
      <c r="G35" s="217">
        <v>56</v>
      </c>
      <c r="H35" s="217">
        <v>56</v>
      </c>
      <c r="I35" s="217">
        <v>56</v>
      </c>
      <c r="J35" s="217">
        <v>56</v>
      </c>
      <c r="K35" s="218">
        <f t="shared" si="0"/>
        <v>56</v>
      </c>
      <c r="L35" s="219">
        <v>49</v>
      </c>
      <c r="M35" s="217">
        <v>49.2</v>
      </c>
      <c r="N35" s="217">
        <v>49.2</v>
      </c>
      <c r="O35" s="217">
        <v>49.3</v>
      </c>
      <c r="P35" s="218">
        <f t="shared" si="1"/>
        <v>49.174999999999997</v>
      </c>
      <c r="Q35" s="218">
        <f t="shared" si="2"/>
        <v>6.8250000000000028</v>
      </c>
      <c r="R35" s="220">
        <v>677</v>
      </c>
      <c r="S35" s="220">
        <v>4063</v>
      </c>
      <c r="T35" s="220">
        <v>6</v>
      </c>
    </row>
    <row r="36" spans="6:20" ht="15" x14ac:dyDescent="0.2">
      <c r="F36" s="216">
        <v>43501</v>
      </c>
      <c r="G36" s="217">
        <v>55.9</v>
      </c>
      <c r="H36" s="217">
        <v>55.9</v>
      </c>
      <c r="I36" s="217">
        <v>55.9</v>
      </c>
      <c r="J36" s="217">
        <v>55.9</v>
      </c>
      <c r="K36" s="218">
        <f t="shared" si="0"/>
        <v>55.9</v>
      </c>
      <c r="L36" s="219">
        <v>49</v>
      </c>
      <c r="M36" s="217">
        <v>49.1</v>
      </c>
      <c r="N36" s="217">
        <v>49.1</v>
      </c>
      <c r="O36" s="253">
        <v>49.3</v>
      </c>
      <c r="P36" s="218">
        <f>AVERAGE(L36:O36)</f>
        <v>49.125</v>
      </c>
      <c r="Q36" s="218">
        <f>+K36-P36</f>
        <v>6.7749999999999986</v>
      </c>
      <c r="R36" s="220">
        <v>652</v>
      </c>
      <c r="S36" s="220">
        <v>3912</v>
      </c>
      <c r="T36" s="220">
        <v>6</v>
      </c>
    </row>
    <row r="37" spans="6:20" ht="15" x14ac:dyDescent="0.2">
      <c r="F37" s="216">
        <v>43502</v>
      </c>
      <c r="G37" s="217">
        <v>55.7</v>
      </c>
      <c r="H37" s="217">
        <v>55.8</v>
      </c>
      <c r="I37" s="217">
        <v>55.8</v>
      </c>
      <c r="J37" s="217">
        <v>55.8</v>
      </c>
      <c r="K37" s="218">
        <f t="shared" si="0"/>
        <v>55.775000000000006</v>
      </c>
      <c r="L37" s="219">
        <v>48.9</v>
      </c>
      <c r="M37" s="217">
        <v>49.1</v>
      </c>
      <c r="N37" s="217">
        <v>49.1</v>
      </c>
      <c r="O37" s="253">
        <v>49.2</v>
      </c>
      <c r="P37" s="218">
        <f t="shared" si="1"/>
        <v>49.075000000000003</v>
      </c>
      <c r="Q37" s="218">
        <f t="shared" si="2"/>
        <v>6.7000000000000028</v>
      </c>
      <c r="R37" s="220">
        <v>627</v>
      </c>
      <c r="S37" s="220">
        <v>3763</v>
      </c>
      <c r="T37" s="220">
        <v>6</v>
      </c>
    </row>
    <row r="38" spans="6:20" ht="15" x14ac:dyDescent="0.2">
      <c r="F38" s="216">
        <v>43503</v>
      </c>
      <c r="G38" s="253">
        <v>55.5</v>
      </c>
      <c r="H38" s="253">
        <v>55.5</v>
      </c>
      <c r="I38" s="253">
        <v>55.6</v>
      </c>
      <c r="J38" s="253">
        <v>55.6</v>
      </c>
      <c r="K38" s="218">
        <f t="shared" si="0"/>
        <v>55.55</v>
      </c>
      <c r="L38" s="219">
        <v>48.9</v>
      </c>
      <c r="M38" s="253">
        <v>48.9</v>
      </c>
      <c r="N38" s="253">
        <v>49.1</v>
      </c>
      <c r="O38" s="217">
        <v>49.2</v>
      </c>
      <c r="P38" s="218">
        <f t="shared" si="1"/>
        <v>49.025000000000006</v>
      </c>
      <c r="Q38" s="218">
        <f t="shared" si="2"/>
        <v>6.5249999999999915</v>
      </c>
      <c r="R38" s="220">
        <v>566</v>
      </c>
      <c r="S38" s="220">
        <v>3398</v>
      </c>
      <c r="T38" s="220">
        <v>6</v>
      </c>
    </row>
    <row r="39" spans="6:20" ht="15" x14ac:dyDescent="0.2">
      <c r="F39" s="254">
        <v>43504</v>
      </c>
      <c r="G39" s="253">
        <v>55</v>
      </c>
      <c r="H39" s="253">
        <v>55.5</v>
      </c>
      <c r="I39" s="253">
        <v>55.5</v>
      </c>
      <c r="J39" s="253">
        <v>55</v>
      </c>
      <c r="K39" s="218">
        <f t="shared" si="0"/>
        <v>55.25</v>
      </c>
      <c r="L39" s="219">
        <v>49</v>
      </c>
      <c r="M39" s="253">
        <v>49</v>
      </c>
      <c r="N39" s="253">
        <v>49</v>
      </c>
      <c r="O39" s="217">
        <v>49.3</v>
      </c>
      <c r="P39" s="218">
        <f t="shared" si="1"/>
        <v>49.075000000000003</v>
      </c>
      <c r="Q39" s="218">
        <f t="shared" si="2"/>
        <v>6.1749999999999972</v>
      </c>
      <c r="R39" s="220">
        <v>508</v>
      </c>
      <c r="S39" s="220">
        <v>3046</v>
      </c>
      <c r="T39" s="220">
        <v>6</v>
      </c>
    </row>
    <row r="40" spans="6:20" ht="15" x14ac:dyDescent="0.2">
      <c r="F40" s="254">
        <v>43505</v>
      </c>
      <c r="G40" s="253">
        <v>55</v>
      </c>
      <c r="H40" s="253">
        <v>55</v>
      </c>
      <c r="I40" s="253">
        <v>55</v>
      </c>
      <c r="J40" s="253">
        <v>55</v>
      </c>
      <c r="K40" s="218">
        <f t="shared" si="0"/>
        <v>55</v>
      </c>
      <c r="L40" s="219">
        <v>49</v>
      </c>
      <c r="M40" s="253">
        <v>49</v>
      </c>
      <c r="N40" s="253">
        <v>49</v>
      </c>
      <c r="O40" s="217">
        <v>49.2</v>
      </c>
      <c r="P40" s="218">
        <f t="shared" si="1"/>
        <v>49.05</v>
      </c>
      <c r="Q40" s="218">
        <f t="shared" si="2"/>
        <v>5.9500000000000028</v>
      </c>
      <c r="R40" s="220">
        <v>440</v>
      </c>
      <c r="S40" s="220">
        <v>2641</v>
      </c>
      <c r="T40" s="220">
        <v>6</v>
      </c>
    </row>
    <row r="41" spans="6:20" ht="15" x14ac:dyDescent="0.2">
      <c r="F41" s="254">
        <v>43506</v>
      </c>
      <c r="G41" s="253">
        <v>55</v>
      </c>
      <c r="H41" s="253">
        <v>55</v>
      </c>
      <c r="I41" s="253">
        <v>55</v>
      </c>
      <c r="J41" s="253">
        <v>55</v>
      </c>
      <c r="K41" s="218">
        <f t="shared" si="0"/>
        <v>55</v>
      </c>
      <c r="L41" s="219">
        <v>49</v>
      </c>
      <c r="M41" s="253">
        <v>48.8</v>
      </c>
      <c r="N41" s="253">
        <v>48.8</v>
      </c>
      <c r="O41" s="217">
        <v>49</v>
      </c>
      <c r="P41" s="218">
        <f t="shared" ref="P41:P52" si="3">AVERAGE(L41:O41)</f>
        <v>48.9</v>
      </c>
      <c r="Q41" s="218">
        <f t="shared" ref="Q41:Q52" si="4">+K41-P41</f>
        <v>6.1000000000000014</v>
      </c>
      <c r="R41" s="220">
        <v>440</v>
      </c>
      <c r="S41" s="220">
        <v>2641</v>
      </c>
      <c r="T41" s="220">
        <v>6</v>
      </c>
    </row>
    <row r="42" spans="6:20" ht="15" x14ac:dyDescent="0.2">
      <c r="F42" s="254">
        <v>43507</v>
      </c>
      <c r="G42" s="253">
        <v>54.6</v>
      </c>
      <c r="H42" s="253">
        <v>54.6</v>
      </c>
      <c r="I42" s="253">
        <v>54.7</v>
      </c>
      <c r="J42" s="253">
        <v>54.7</v>
      </c>
      <c r="K42" s="218">
        <f t="shared" si="0"/>
        <v>54.650000000000006</v>
      </c>
      <c r="L42" s="219">
        <v>48.7</v>
      </c>
      <c r="M42" s="253">
        <v>48.7</v>
      </c>
      <c r="N42" s="253"/>
      <c r="O42" s="217">
        <v>49.1</v>
      </c>
      <c r="P42" s="218">
        <f t="shared" si="3"/>
        <v>48.833333333333336</v>
      </c>
      <c r="Q42" s="218">
        <f t="shared" si="4"/>
        <v>5.81666666666667</v>
      </c>
      <c r="R42" s="220">
        <v>376</v>
      </c>
      <c r="S42" s="220">
        <v>2255</v>
      </c>
      <c r="T42" s="220">
        <v>6</v>
      </c>
    </row>
    <row r="43" spans="6:20" ht="15" x14ac:dyDescent="0.2">
      <c r="F43" s="254">
        <v>43508</v>
      </c>
      <c r="G43" s="253">
        <v>54.5</v>
      </c>
      <c r="H43" s="253">
        <v>54.5</v>
      </c>
      <c r="I43" s="253">
        <v>54.5</v>
      </c>
      <c r="J43" s="253">
        <v>54.6</v>
      </c>
      <c r="K43" s="218">
        <f t="shared" si="0"/>
        <v>54.524999999999999</v>
      </c>
      <c r="L43" s="219">
        <v>48.6</v>
      </c>
      <c r="M43" s="253">
        <v>48.7</v>
      </c>
      <c r="N43" s="253"/>
      <c r="O43" s="217">
        <v>49</v>
      </c>
      <c r="P43" s="218">
        <f t="shared" si="3"/>
        <v>48.766666666666673</v>
      </c>
      <c r="Q43" s="218">
        <f t="shared" si="4"/>
        <v>5.7583333333333258</v>
      </c>
      <c r="R43" s="220">
        <v>335</v>
      </c>
      <c r="S43" s="220">
        <v>2010</v>
      </c>
      <c r="T43" s="220">
        <v>6</v>
      </c>
    </row>
    <row r="44" spans="6:20" ht="15" x14ac:dyDescent="0.2">
      <c r="F44" s="254">
        <v>43509</v>
      </c>
      <c r="G44" s="253">
        <v>54.5</v>
      </c>
      <c r="H44" s="253">
        <v>54.5</v>
      </c>
      <c r="I44" s="253">
        <v>54.5</v>
      </c>
      <c r="J44" s="253">
        <v>54.5</v>
      </c>
      <c r="K44" s="218">
        <f t="shared" si="0"/>
        <v>54.5</v>
      </c>
      <c r="L44" s="219">
        <v>48.8</v>
      </c>
      <c r="M44" s="253">
        <v>48.8</v>
      </c>
      <c r="N44" s="253"/>
      <c r="O44" s="217">
        <v>49</v>
      </c>
      <c r="P44" s="218">
        <f t="shared" si="3"/>
        <v>48.866666666666667</v>
      </c>
      <c r="Q44" s="218">
        <f t="shared" si="4"/>
        <v>5.6333333333333329</v>
      </c>
      <c r="R44" s="220">
        <v>335</v>
      </c>
      <c r="S44" s="220">
        <v>2010</v>
      </c>
      <c r="T44" s="220">
        <v>6</v>
      </c>
    </row>
    <row r="45" spans="6:20" ht="15" x14ac:dyDescent="0.2">
      <c r="F45" s="254">
        <v>43510</v>
      </c>
      <c r="G45" s="253">
        <v>54.5</v>
      </c>
      <c r="H45" s="253">
        <v>54.5</v>
      </c>
      <c r="I45" s="253">
        <v>54.5</v>
      </c>
      <c r="J45" s="253">
        <v>54.5</v>
      </c>
      <c r="K45" s="218">
        <f t="shared" si="0"/>
        <v>54.5</v>
      </c>
      <c r="L45" s="219">
        <v>48.8</v>
      </c>
      <c r="M45" s="253">
        <v>48.8</v>
      </c>
      <c r="N45" s="253"/>
      <c r="O45" s="217">
        <v>49</v>
      </c>
      <c r="P45" s="218">
        <f t="shared" si="3"/>
        <v>48.866666666666667</v>
      </c>
      <c r="Q45" s="218">
        <f t="shared" si="4"/>
        <v>5.6333333333333329</v>
      </c>
      <c r="R45" s="220">
        <v>335</v>
      </c>
      <c r="S45" s="220">
        <v>2010</v>
      </c>
      <c r="T45" s="220">
        <v>6</v>
      </c>
    </row>
    <row r="46" spans="6:20" ht="15" x14ac:dyDescent="0.2">
      <c r="F46" s="254">
        <v>43511</v>
      </c>
      <c r="G46" s="253">
        <v>54.2</v>
      </c>
      <c r="H46" s="253">
        <v>54.3</v>
      </c>
      <c r="I46" s="253">
        <v>54.3</v>
      </c>
      <c r="J46" s="253">
        <v>54.3</v>
      </c>
      <c r="K46" s="218">
        <f t="shared" si="0"/>
        <v>54.275000000000006</v>
      </c>
      <c r="L46" s="219">
        <v>48.6</v>
      </c>
      <c r="M46" s="253">
        <v>48.7</v>
      </c>
      <c r="N46" s="253">
        <v>49.2</v>
      </c>
      <c r="O46" s="217">
        <v>49.4</v>
      </c>
      <c r="P46" s="218">
        <f t="shared" si="3"/>
        <v>48.975000000000001</v>
      </c>
      <c r="Q46" s="218">
        <f t="shared" si="4"/>
        <v>5.3000000000000043</v>
      </c>
      <c r="R46" s="220">
        <v>296</v>
      </c>
      <c r="S46" s="220">
        <v>3547</v>
      </c>
      <c r="T46" s="220">
        <v>12</v>
      </c>
    </row>
    <row r="47" spans="6:20" ht="15" x14ac:dyDescent="0.2">
      <c r="F47" s="254">
        <v>43512</v>
      </c>
      <c r="G47" s="253">
        <v>54.5</v>
      </c>
      <c r="H47" s="253">
        <v>54.5</v>
      </c>
      <c r="I47" s="253">
        <v>54.5</v>
      </c>
      <c r="J47" s="253">
        <v>54.5</v>
      </c>
      <c r="K47" s="218">
        <f t="shared" si="0"/>
        <v>54.5</v>
      </c>
      <c r="L47" s="219">
        <v>48.7</v>
      </c>
      <c r="M47" s="253">
        <v>48.8</v>
      </c>
      <c r="N47" s="253">
        <v>49.3</v>
      </c>
      <c r="O47" s="217">
        <v>49.5</v>
      </c>
      <c r="P47" s="218">
        <f t="shared" si="3"/>
        <v>49.075000000000003</v>
      </c>
      <c r="Q47" s="218">
        <f t="shared" si="4"/>
        <v>5.4249999999999972</v>
      </c>
      <c r="R47" s="220">
        <v>335</v>
      </c>
      <c r="S47" s="220">
        <v>4020</v>
      </c>
      <c r="T47" s="220">
        <v>12</v>
      </c>
    </row>
    <row r="48" spans="6:20" ht="15" x14ac:dyDescent="0.2">
      <c r="F48" s="254">
        <v>43513</v>
      </c>
      <c r="G48" s="253">
        <v>55</v>
      </c>
      <c r="H48" s="253">
        <v>55</v>
      </c>
      <c r="I48" s="253">
        <v>55</v>
      </c>
      <c r="J48" s="253">
        <v>55</v>
      </c>
      <c r="K48" s="218">
        <f t="shared" si="0"/>
        <v>55</v>
      </c>
      <c r="L48" s="219">
        <v>49</v>
      </c>
      <c r="M48" s="253">
        <v>49</v>
      </c>
      <c r="N48" s="253">
        <v>49</v>
      </c>
      <c r="O48" s="217">
        <v>49.8</v>
      </c>
      <c r="P48" s="218">
        <f t="shared" si="3"/>
        <v>49.2</v>
      </c>
      <c r="Q48" s="218">
        <f t="shared" si="4"/>
        <v>5.7999999999999972</v>
      </c>
      <c r="R48" s="220">
        <v>440</v>
      </c>
      <c r="S48" s="220">
        <v>5282</v>
      </c>
      <c r="T48" s="220">
        <v>12</v>
      </c>
    </row>
    <row r="49" spans="6:20" ht="15" x14ac:dyDescent="0.2">
      <c r="F49" s="254">
        <v>43514</v>
      </c>
      <c r="G49" s="253">
        <v>55.3</v>
      </c>
      <c r="H49" s="253">
        <v>55.4</v>
      </c>
      <c r="I49" s="253">
        <v>55.4</v>
      </c>
      <c r="J49" s="253">
        <v>55.4</v>
      </c>
      <c r="K49" s="218">
        <f t="shared" si="0"/>
        <v>55.375</v>
      </c>
      <c r="L49" s="219">
        <v>49</v>
      </c>
      <c r="M49" s="253">
        <v>49.2</v>
      </c>
      <c r="N49" s="253">
        <v>49.5</v>
      </c>
      <c r="O49" s="217">
        <v>49.8</v>
      </c>
      <c r="P49" s="218">
        <f t="shared" si="3"/>
        <v>49.375</v>
      </c>
      <c r="Q49" s="218">
        <f t="shared" si="4"/>
        <v>6</v>
      </c>
      <c r="R49" s="220">
        <v>531</v>
      </c>
      <c r="S49" s="220">
        <v>6371</v>
      </c>
      <c r="T49" s="220">
        <v>12</v>
      </c>
    </row>
    <row r="50" spans="6:20" ht="15" x14ac:dyDescent="0.2">
      <c r="F50" s="254">
        <v>43515</v>
      </c>
      <c r="G50" s="253">
        <v>55.8</v>
      </c>
      <c r="H50" s="253">
        <v>55.9</v>
      </c>
      <c r="I50" s="253">
        <v>56</v>
      </c>
      <c r="J50" s="253">
        <v>55.9</v>
      </c>
      <c r="K50" s="218">
        <f t="shared" si="0"/>
        <v>55.9</v>
      </c>
      <c r="L50" s="219">
        <v>49.4</v>
      </c>
      <c r="M50" s="253">
        <v>49.4</v>
      </c>
      <c r="N50" s="253">
        <v>49.6</v>
      </c>
      <c r="O50" s="217">
        <v>49.5</v>
      </c>
      <c r="P50" s="218">
        <f t="shared" si="3"/>
        <v>49.475000000000001</v>
      </c>
      <c r="Q50" s="218">
        <f t="shared" si="4"/>
        <v>6.4249999999999972</v>
      </c>
      <c r="R50" s="220">
        <v>652</v>
      </c>
      <c r="S50" s="220">
        <v>7284</v>
      </c>
      <c r="T50" s="220">
        <v>12</v>
      </c>
    </row>
    <row r="51" spans="6:20" ht="15" x14ac:dyDescent="0.2">
      <c r="F51" s="254">
        <v>43516</v>
      </c>
      <c r="G51" s="253">
        <v>56.2</v>
      </c>
      <c r="H51" s="253">
        <v>56.3</v>
      </c>
      <c r="I51" s="253">
        <v>56.3</v>
      </c>
      <c r="J51" s="253">
        <v>56.1</v>
      </c>
      <c r="K51" s="218">
        <f t="shared" si="0"/>
        <v>56.225000000000001</v>
      </c>
      <c r="L51" s="219">
        <v>49.3</v>
      </c>
      <c r="M51" s="253">
        <v>49.5</v>
      </c>
      <c r="N51" s="253">
        <v>49.8</v>
      </c>
      <c r="O51" s="217">
        <v>50</v>
      </c>
      <c r="P51" s="218">
        <f t="shared" si="3"/>
        <v>49.65</v>
      </c>
      <c r="Q51" s="218">
        <f t="shared" si="4"/>
        <v>6.5750000000000028</v>
      </c>
      <c r="R51" s="220">
        <v>729</v>
      </c>
      <c r="S51" s="220">
        <v>8743</v>
      </c>
      <c r="T51" s="220">
        <v>12</v>
      </c>
    </row>
    <row r="52" spans="6:20" ht="15" x14ac:dyDescent="0.2">
      <c r="F52" s="254">
        <v>43517</v>
      </c>
      <c r="G52" s="253">
        <v>56.7</v>
      </c>
      <c r="H52" s="253">
        <v>56.6</v>
      </c>
      <c r="I52" s="253">
        <v>56.6</v>
      </c>
      <c r="J52" s="253">
        <v>56.7</v>
      </c>
      <c r="K52" s="218">
        <f t="shared" si="0"/>
        <v>56.650000000000006</v>
      </c>
      <c r="L52" s="219">
        <v>49.5</v>
      </c>
      <c r="M52" s="253">
        <v>49.8</v>
      </c>
      <c r="N52" s="253">
        <v>50</v>
      </c>
      <c r="O52" s="217">
        <v>50.2</v>
      </c>
      <c r="P52" s="218">
        <f t="shared" si="3"/>
        <v>49.875</v>
      </c>
      <c r="Q52" s="218">
        <f t="shared" si="4"/>
        <v>6.7750000000000057</v>
      </c>
      <c r="R52" s="220">
        <v>862</v>
      </c>
      <c r="S52" s="220">
        <v>10346</v>
      </c>
      <c r="T52" s="220">
        <v>12</v>
      </c>
    </row>
    <row r="53" spans="6:20" ht="15" x14ac:dyDescent="0.2">
      <c r="F53" s="254">
        <v>43518</v>
      </c>
      <c r="G53" s="253">
        <v>57.2</v>
      </c>
      <c r="H53" s="253">
        <v>57.2</v>
      </c>
      <c r="I53" s="253">
        <v>57.2</v>
      </c>
      <c r="J53" s="253">
        <v>57.3</v>
      </c>
      <c r="K53" s="218">
        <f t="shared" si="0"/>
        <v>57.225000000000009</v>
      </c>
      <c r="L53" s="219">
        <v>49.9</v>
      </c>
      <c r="M53" s="253">
        <v>50</v>
      </c>
      <c r="N53" s="253">
        <v>50.2</v>
      </c>
      <c r="O53" s="217">
        <v>50.4</v>
      </c>
      <c r="P53" s="218">
        <f t="shared" ref="P53:P62" si="5">AVERAGE(L53:O53)</f>
        <v>50.125000000000007</v>
      </c>
      <c r="Q53" s="218">
        <f t="shared" ref="Q53:Q62" si="6">+K53-P53</f>
        <v>7.1000000000000014</v>
      </c>
      <c r="R53" s="220">
        <v>1003</v>
      </c>
      <c r="S53" s="220">
        <v>12036</v>
      </c>
      <c r="T53" s="220">
        <v>12</v>
      </c>
    </row>
    <row r="54" spans="6:20" ht="15" x14ac:dyDescent="0.2">
      <c r="F54" s="254">
        <v>43519</v>
      </c>
      <c r="G54" s="253">
        <v>57.3</v>
      </c>
      <c r="H54" s="253">
        <v>57.2</v>
      </c>
      <c r="I54" s="253">
        <v>57.4</v>
      </c>
      <c r="J54" s="253">
        <v>57.5</v>
      </c>
      <c r="K54" s="218">
        <f t="shared" si="0"/>
        <v>57.35</v>
      </c>
      <c r="L54" s="219">
        <v>49.9</v>
      </c>
      <c r="M54" s="253">
        <v>50.2</v>
      </c>
      <c r="N54" s="253">
        <v>50.4</v>
      </c>
      <c r="O54" s="217">
        <v>50.4</v>
      </c>
      <c r="P54" s="218">
        <f t="shared" si="5"/>
        <v>50.225000000000001</v>
      </c>
      <c r="Q54" s="218">
        <f t="shared" si="6"/>
        <v>7.125</v>
      </c>
      <c r="R54" s="220">
        <v>1061</v>
      </c>
      <c r="S54" s="220">
        <v>12735</v>
      </c>
      <c r="T54" s="220">
        <v>12</v>
      </c>
    </row>
    <row r="55" spans="6:20" ht="15" x14ac:dyDescent="0.2">
      <c r="F55" s="254">
        <v>43520</v>
      </c>
      <c r="G55" s="253">
        <v>57.8</v>
      </c>
      <c r="H55" s="253">
        <v>57.8</v>
      </c>
      <c r="I55" s="253">
        <v>57.8</v>
      </c>
      <c r="J55" s="253">
        <v>57.8</v>
      </c>
      <c r="K55" s="218">
        <f t="shared" si="0"/>
        <v>57.8</v>
      </c>
      <c r="L55" s="219">
        <v>50</v>
      </c>
      <c r="M55" s="253">
        <v>50.3</v>
      </c>
      <c r="N55" s="253">
        <v>50.5</v>
      </c>
      <c r="O55" s="217">
        <v>50.6</v>
      </c>
      <c r="P55" s="218">
        <f t="shared" si="5"/>
        <v>50.35</v>
      </c>
      <c r="Q55" s="218">
        <f t="shared" si="6"/>
        <v>7.4499999999999957</v>
      </c>
      <c r="R55" s="220">
        <v>1181</v>
      </c>
      <c r="S55" s="220">
        <v>14172</v>
      </c>
      <c r="T55" s="220">
        <v>12</v>
      </c>
    </row>
    <row r="56" spans="6:20" ht="15" x14ac:dyDescent="0.2">
      <c r="F56" s="254">
        <v>43521</v>
      </c>
      <c r="G56" s="253">
        <v>58.4</v>
      </c>
      <c r="H56" s="253">
        <v>58.5</v>
      </c>
      <c r="I56" s="253">
        <v>58.5</v>
      </c>
      <c r="J56" s="253">
        <v>58.4</v>
      </c>
      <c r="K56" s="218">
        <f t="shared" si="0"/>
        <v>58.45</v>
      </c>
      <c r="L56" s="219">
        <v>50.5</v>
      </c>
      <c r="M56" s="253">
        <v>50.8</v>
      </c>
      <c r="N56" s="253">
        <v>51</v>
      </c>
      <c r="O56" s="217">
        <v>51</v>
      </c>
      <c r="P56" s="218">
        <f t="shared" si="5"/>
        <v>50.825000000000003</v>
      </c>
      <c r="Q56" s="218">
        <f t="shared" si="6"/>
        <v>7.625</v>
      </c>
      <c r="R56" s="220">
        <v>1400</v>
      </c>
      <c r="S56" s="220">
        <v>16806</v>
      </c>
      <c r="T56" s="220">
        <v>12</v>
      </c>
    </row>
    <row r="57" spans="6:20" ht="15" x14ac:dyDescent="0.2">
      <c r="F57" s="254">
        <v>43522</v>
      </c>
      <c r="G57" s="253">
        <v>59</v>
      </c>
      <c r="H57" s="253">
        <v>59.1</v>
      </c>
      <c r="I57" s="253">
        <v>59.1</v>
      </c>
      <c r="J57" s="253">
        <v>59</v>
      </c>
      <c r="K57" s="218">
        <f t="shared" si="0"/>
        <v>59.05</v>
      </c>
      <c r="L57" s="219">
        <v>51.8</v>
      </c>
      <c r="M57" s="253">
        <v>52</v>
      </c>
      <c r="N57" s="253">
        <v>52.3</v>
      </c>
      <c r="O57" s="217">
        <v>52</v>
      </c>
      <c r="P57" s="218">
        <f t="shared" si="5"/>
        <v>52.024999999999999</v>
      </c>
      <c r="Q57" s="218">
        <f t="shared" si="6"/>
        <v>7.0249999999999986</v>
      </c>
      <c r="R57" s="220">
        <v>1598</v>
      </c>
      <c r="S57" s="220">
        <v>28766</v>
      </c>
      <c r="T57" s="220">
        <v>18</v>
      </c>
    </row>
    <row r="58" spans="6:20" ht="15" x14ac:dyDescent="0.2">
      <c r="F58" s="254">
        <v>43523</v>
      </c>
      <c r="G58" s="253">
        <v>59.6</v>
      </c>
      <c r="H58" s="253">
        <v>59.7</v>
      </c>
      <c r="I58" s="253">
        <v>59.7</v>
      </c>
      <c r="J58" s="253">
        <v>59.7</v>
      </c>
      <c r="K58" s="218">
        <f t="shared" si="0"/>
        <v>59.674999999999997</v>
      </c>
      <c r="L58" s="219">
        <v>52.3</v>
      </c>
      <c r="M58" s="253">
        <v>52.6</v>
      </c>
      <c r="N58" s="253">
        <v>52.6</v>
      </c>
      <c r="O58" s="217">
        <v>52.5</v>
      </c>
      <c r="P58" s="218">
        <f t="shared" si="5"/>
        <v>52.5</v>
      </c>
      <c r="Q58" s="218">
        <f t="shared" si="6"/>
        <v>7.1749999999999972</v>
      </c>
      <c r="R58" s="220">
        <v>1804</v>
      </c>
      <c r="S58" s="220">
        <v>32475</v>
      </c>
      <c r="T58" s="220">
        <v>18</v>
      </c>
    </row>
    <row r="59" spans="6:20" ht="15" x14ac:dyDescent="0.2">
      <c r="F59" s="254">
        <v>43524</v>
      </c>
      <c r="G59" s="253">
        <v>60</v>
      </c>
      <c r="H59" s="253">
        <v>60</v>
      </c>
      <c r="I59" s="253">
        <v>60</v>
      </c>
      <c r="J59" s="253">
        <v>60</v>
      </c>
      <c r="K59" s="218">
        <f t="shared" si="0"/>
        <v>60</v>
      </c>
      <c r="L59" s="219">
        <v>52.5</v>
      </c>
      <c r="M59" s="253">
        <v>52.8</v>
      </c>
      <c r="N59" s="253">
        <v>52.8</v>
      </c>
      <c r="O59" s="217">
        <v>52.7</v>
      </c>
      <c r="P59" s="218">
        <f t="shared" si="5"/>
        <v>52.7</v>
      </c>
      <c r="Q59" s="218">
        <f t="shared" si="6"/>
        <v>7.2999999999999972</v>
      </c>
      <c r="R59" s="220">
        <v>1910</v>
      </c>
      <c r="S59" s="220">
        <v>34384</v>
      </c>
      <c r="T59" s="220">
        <v>18</v>
      </c>
    </row>
    <row r="60" spans="6:20" ht="15" x14ac:dyDescent="0.2">
      <c r="F60" s="254">
        <v>43525</v>
      </c>
      <c r="G60" s="253">
        <v>60.5</v>
      </c>
      <c r="H60" s="253">
        <v>60.6</v>
      </c>
      <c r="I60" s="253">
        <v>60.6</v>
      </c>
      <c r="J60" s="253">
        <v>60.6</v>
      </c>
      <c r="K60" s="218">
        <f t="shared" si="0"/>
        <v>60.574999999999996</v>
      </c>
      <c r="L60" s="219">
        <v>54.1</v>
      </c>
      <c r="M60" s="253">
        <v>54.4</v>
      </c>
      <c r="N60" s="253">
        <v>54.6</v>
      </c>
      <c r="O60" s="217">
        <v>54.4</v>
      </c>
      <c r="P60" s="218">
        <f t="shared" si="5"/>
        <v>54.375</v>
      </c>
      <c r="Q60" s="218">
        <f t="shared" si="6"/>
        <v>6.1999999999999957</v>
      </c>
      <c r="R60" s="220">
        <v>2128</v>
      </c>
      <c r="S60" s="220">
        <v>51078</v>
      </c>
      <c r="T60" s="220">
        <v>24</v>
      </c>
    </row>
    <row r="61" spans="6:20" ht="15" x14ac:dyDescent="0.2">
      <c r="F61" s="254">
        <v>43526</v>
      </c>
      <c r="G61" s="253"/>
      <c r="H61" s="253"/>
      <c r="I61" s="253"/>
      <c r="J61" s="253"/>
      <c r="K61" s="218" t="e">
        <f t="shared" si="0"/>
        <v>#DIV/0!</v>
      </c>
      <c r="L61" s="219"/>
      <c r="M61" s="253"/>
      <c r="N61" s="253"/>
      <c r="O61" s="217"/>
      <c r="P61" s="218" t="e">
        <f t="shared" si="5"/>
        <v>#DIV/0!</v>
      </c>
      <c r="Q61" s="218" t="e">
        <f t="shared" si="6"/>
        <v>#DIV/0!</v>
      </c>
      <c r="R61" s="220"/>
      <c r="S61" s="220"/>
      <c r="T61" s="220"/>
    </row>
    <row r="62" spans="6:20" ht="15" x14ac:dyDescent="0.2">
      <c r="F62" s="254">
        <v>42432</v>
      </c>
      <c r="G62" s="253">
        <v>61.5</v>
      </c>
      <c r="H62" s="253">
        <v>61.6</v>
      </c>
      <c r="I62" s="253">
        <v>61.6</v>
      </c>
      <c r="J62" s="253">
        <v>61.6</v>
      </c>
      <c r="K62" s="218">
        <f t="shared" si="0"/>
        <v>61.574999999999996</v>
      </c>
      <c r="L62" s="219">
        <v>54.8</v>
      </c>
      <c r="M62" s="253">
        <v>55.1</v>
      </c>
      <c r="N62" s="253">
        <v>55.4</v>
      </c>
      <c r="O62" s="217">
        <v>55</v>
      </c>
      <c r="P62" s="218">
        <f t="shared" si="5"/>
        <v>55.075000000000003</v>
      </c>
      <c r="Q62" s="218">
        <f t="shared" si="6"/>
        <v>6.4999999999999929</v>
      </c>
      <c r="R62" s="220">
        <v>2508</v>
      </c>
      <c r="S62" s="220">
        <v>60200</v>
      </c>
      <c r="T62" s="220">
        <v>24</v>
      </c>
    </row>
    <row r="63" spans="6:20" ht="15" x14ac:dyDescent="0.2">
      <c r="F63" s="254">
        <v>43528</v>
      </c>
      <c r="G63" s="253">
        <v>61.9</v>
      </c>
      <c r="H63" s="253">
        <v>62.1</v>
      </c>
      <c r="I63" s="253">
        <v>62.1</v>
      </c>
      <c r="J63" s="253">
        <v>62.1</v>
      </c>
      <c r="K63" s="218">
        <f t="shared" si="0"/>
        <v>62.05</v>
      </c>
      <c r="L63" s="219">
        <v>55.1</v>
      </c>
      <c r="M63" s="253">
        <v>55.5</v>
      </c>
      <c r="N63" s="253">
        <v>55.5</v>
      </c>
      <c r="O63" s="217">
        <v>55.5</v>
      </c>
      <c r="P63" s="218">
        <f t="shared" ref="P63:P68" si="7">AVERAGE(L63:O63)</f>
        <v>55.4</v>
      </c>
      <c r="Q63" s="218">
        <f t="shared" ref="Q63:Q68" si="8">+K63-P63</f>
        <v>6.6499999999999986</v>
      </c>
      <c r="R63" s="220">
        <v>2706</v>
      </c>
      <c r="S63" s="220">
        <v>64941</v>
      </c>
      <c r="T63" s="220">
        <v>24</v>
      </c>
    </row>
    <row r="64" spans="6:20" ht="15" x14ac:dyDescent="0.2">
      <c r="F64" s="254">
        <v>43529</v>
      </c>
      <c r="G64" s="253">
        <v>62.2</v>
      </c>
      <c r="H64" s="253">
        <v>62.3</v>
      </c>
      <c r="I64" s="253">
        <v>62.4</v>
      </c>
      <c r="J64" s="253">
        <v>62.4</v>
      </c>
      <c r="K64" s="218">
        <f t="shared" si="0"/>
        <v>62.325000000000003</v>
      </c>
      <c r="L64" s="255">
        <v>56.5</v>
      </c>
      <c r="M64" s="253">
        <v>56.8</v>
      </c>
      <c r="N64" s="253">
        <v>56.9</v>
      </c>
      <c r="O64" s="217">
        <v>56.9</v>
      </c>
      <c r="P64" s="218">
        <f t="shared" si="7"/>
        <v>56.774999999999999</v>
      </c>
      <c r="Q64" s="218">
        <f t="shared" si="8"/>
        <v>5.5500000000000043</v>
      </c>
      <c r="R64" s="220">
        <v>2786</v>
      </c>
      <c r="S64" s="220">
        <v>83588</v>
      </c>
      <c r="T64" s="220">
        <v>30</v>
      </c>
    </row>
    <row r="65" spans="6:20" ht="15" x14ac:dyDescent="0.2">
      <c r="F65" s="254">
        <v>43530</v>
      </c>
      <c r="G65" s="253">
        <v>62.5</v>
      </c>
      <c r="H65" s="253">
        <v>62.7</v>
      </c>
      <c r="I65" s="253">
        <v>62.7</v>
      </c>
      <c r="J65" s="253">
        <v>62.7</v>
      </c>
      <c r="K65" s="218">
        <f t="shared" si="0"/>
        <v>62.650000000000006</v>
      </c>
      <c r="L65" s="219">
        <v>56.5</v>
      </c>
      <c r="M65" s="253">
        <v>57</v>
      </c>
      <c r="N65" s="253">
        <v>57</v>
      </c>
      <c r="O65" s="217">
        <v>57</v>
      </c>
      <c r="P65" s="218">
        <f t="shared" si="7"/>
        <v>56.875</v>
      </c>
      <c r="Q65" s="218">
        <f t="shared" si="8"/>
        <v>5.7750000000000057</v>
      </c>
      <c r="R65" s="220">
        <v>2949</v>
      </c>
      <c r="S65" s="220">
        <v>88480</v>
      </c>
      <c r="T65" s="220">
        <v>30</v>
      </c>
    </row>
    <row r="66" spans="6:20" ht="15" x14ac:dyDescent="0.2">
      <c r="F66" s="254">
        <v>43531</v>
      </c>
      <c r="G66" s="253">
        <v>62.9</v>
      </c>
      <c r="H66" s="253">
        <v>63</v>
      </c>
      <c r="I66" s="253">
        <v>63</v>
      </c>
      <c r="J66" s="253">
        <v>62.9</v>
      </c>
      <c r="K66" s="218">
        <f t="shared" si="0"/>
        <v>62.95</v>
      </c>
      <c r="L66" s="255">
        <v>58</v>
      </c>
      <c r="M66" s="253">
        <v>58</v>
      </c>
      <c r="N66" s="253">
        <v>58.3</v>
      </c>
      <c r="O66" s="217">
        <v>58</v>
      </c>
      <c r="P66" s="218">
        <f t="shared" si="7"/>
        <v>58.075000000000003</v>
      </c>
      <c r="Q66" s="218">
        <f t="shared" si="8"/>
        <v>4.875</v>
      </c>
      <c r="R66" s="220">
        <v>3074</v>
      </c>
      <c r="S66" s="220">
        <v>110650</v>
      </c>
      <c r="T66" s="220">
        <v>36</v>
      </c>
    </row>
    <row r="67" spans="6:20" ht="15" x14ac:dyDescent="0.2">
      <c r="F67" s="254">
        <v>43532</v>
      </c>
      <c r="G67" s="253">
        <v>62.7</v>
      </c>
      <c r="H67" s="253">
        <v>63.1</v>
      </c>
      <c r="I67" s="253">
        <v>63.1</v>
      </c>
      <c r="J67" s="253">
        <v>63</v>
      </c>
      <c r="K67" s="218">
        <f t="shared" si="0"/>
        <v>62.975000000000001</v>
      </c>
      <c r="L67" s="219" t="s">
        <v>204</v>
      </c>
      <c r="M67" s="253">
        <v>59.1</v>
      </c>
      <c r="N67" s="253">
        <v>59.3</v>
      </c>
      <c r="O67" s="217" t="s">
        <v>204</v>
      </c>
      <c r="P67" s="218">
        <f t="shared" si="7"/>
        <v>59.2</v>
      </c>
      <c r="Q67" s="218">
        <f t="shared" si="8"/>
        <v>3.7749999999999986</v>
      </c>
      <c r="R67" s="220">
        <v>3074</v>
      </c>
      <c r="S67" s="220">
        <v>129092</v>
      </c>
      <c r="T67" s="220">
        <v>42</v>
      </c>
    </row>
    <row r="68" spans="6:20" ht="15" x14ac:dyDescent="0.2">
      <c r="F68" s="254">
        <v>43533</v>
      </c>
      <c r="G68" s="253">
        <v>62.8</v>
      </c>
      <c r="H68" s="253">
        <v>63.2</v>
      </c>
      <c r="I68" s="253">
        <v>63.2</v>
      </c>
      <c r="J68" s="253">
        <v>62.9</v>
      </c>
      <c r="K68" s="218">
        <f t="shared" si="0"/>
        <v>63.024999999999999</v>
      </c>
      <c r="L68" s="255">
        <v>59.4</v>
      </c>
      <c r="M68" s="253">
        <v>59.7</v>
      </c>
      <c r="N68" s="253">
        <v>59.9</v>
      </c>
      <c r="O68" s="217">
        <v>59.9</v>
      </c>
      <c r="P68" s="218">
        <f t="shared" si="7"/>
        <v>59.725000000000001</v>
      </c>
      <c r="Q68" s="218">
        <f t="shared" si="8"/>
        <v>3.2999999999999972</v>
      </c>
      <c r="R68" s="220">
        <v>3074</v>
      </c>
      <c r="S68" s="220">
        <v>153681</v>
      </c>
      <c r="T68" s="220">
        <v>50</v>
      </c>
    </row>
    <row r="69" spans="6:20" ht="15" x14ac:dyDescent="0.2">
      <c r="F69" s="254">
        <v>43534</v>
      </c>
      <c r="G69" s="253">
        <v>62.8</v>
      </c>
      <c r="H69" s="253">
        <v>63.3</v>
      </c>
      <c r="I69" s="253">
        <v>63.3</v>
      </c>
      <c r="J69" s="253">
        <v>63</v>
      </c>
      <c r="K69" s="218">
        <f t="shared" si="0"/>
        <v>63.099999999999994</v>
      </c>
      <c r="L69" s="219">
        <v>59.9</v>
      </c>
      <c r="M69" s="253">
        <v>60.2</v>
      </c>
      <c r="N69" s="253">
        <v>60.4</v>
      </c>
      <c r="O69" s="217">
        <v>60.4</v>
      </c>
      <c r="P69" s="218">
        <f t="shared" ref="P69:P77" si="9">AVERAGE(L69:O69)</f>
        <v>60.225000000000001</v>
      </c>
      <c r="Q69" s="218">
        <f t="shared" ref="Q69:Q77" si="10">+K69-P69</f>
        <v>2.8749999999999929</v>
      </c>
      <c r="R69" s="220">
        <v>3115</v>
      </c>
      <c r="S69" s="220">
        <v>171347</v>
      </c>
      <c r="T69" s="220">
        <v>55</v>
      </c>
    </row>
    <row r="70" spans="6:20" ht="15" x14ac:dyDescent="0.2">
      <c r="F70" s="254">
        <v>43535</v>
      </c>
      <c r="G70" s="253">
        <v>62.9</v>
      </c>
      <c r="H70" s="253"/>
      <c r="I70" s="253"/>
      <c r="J70" s="253">
        <v>63</v>
      </c>
      <c r="K70" s="218">
        <f t="shared" ref="K70:K235" si="11">AVERAGE(G70:J70)</f>
        <v>62.95</v>
      </c>
      <c r="L70" s="255">
        <v>60</v>
      </c>
      <c r="M70" s="253"/>
      <c r="N70" s="253"/>
      <c r="O70" s="217">
        <v>60.5</v>
      </c>
      <c r="P70" s="218">
        <f t="shared" si="9"/>
        <v>60.25</v>
      </c>
      <c r="Q70" s="218">
        <f t="shared" si="10"/>
        <v>2.7000000000000028</v>
      </c>
      <c r="R70" s="220">
        <v>3115</v>
      </c>
      <c r="S70" s="220">
        <v>171347</v>
      </c>
      <c r="T70" s="220">
        <v>55</v>
      </c>
    </row>
    <row r="71" spans="6:20" ht="15" x14ac:dyDescent="0.2">
      <c r="F71" s="254">
        <v>43536</v>
      </c>
      <c r="G71" s="253">
        <v>62.9</v>
      </c>
      <c r="H71" s="253">
        <v>63.3</v>
      </c>
      <c r="I71" s="253">
        <v>63.3</v>
      </c>
      <c r="J71" s="253">
        <v>63</v>
      </c>
      <c r="K71" s="218">
        <f t="shared" si="11"/>
        <v>63.125</v>
      </c>
      <c r="L71" s="219">
        <v>60</v>
      </c>
      <c r="M71" s="253">
        <v>60.3</v>
      </c>
      <c r="N71" s="253">
        <v>60.5</v>
      </c>
      <c r="O71" s="217">
        <v>60.3</v>
      </c>
      <c r="P71" s="218">
        <f t="shared" si="9"/>
        <v>60.275000000000006</v>
      </c>
      <c r="Q71" s="218">
        <f t="shared" si="10"/>
        <v>2.8499999999999943</v>
      </c>
      <c r="R71" s="220">
        <v>3115</v>
      </c>
      <c r="S71" s="220">
        <v>171347</v>
      </c>
      <c r="T71" s="220">
        <v>55</v>
      </c>
    </row>
    <row r="72" spans="6:20" ht="15" x14ac:dyDescent="0.2">
      <c r="F72" s="254">
        <v>43537</v>
      </c>
      <c r="G72" s="253">
        <v>62.8</v>
      </c>
      <c r="H72" s="253">
        <v>63.2</v>
      </c>
      <c r="I72" s="253">
        <v>63.2</v>
      </c>
      <c r="J72" s="253">
        <v>63.1</v>
      </c>
      <c r="K72" s="218">
        <f t="shared" si="11"/>
        <v>63.074999999999996</v>
      </c>
      <c r="L72" s="255">
        <v>59.9</v>
      </c>
      <c r="M72" s="253">
        <v>60.3</v>
      </c>
      <c r="N72" s="253">
        <v>60.6</v>
      </c>
      <c r="O72" s="217">
        <v>60.4</v>
      </c>
      <c r="P72" s="218">
        <f t="shared" si="9"/>
        <v>60.3</v>
      </c>
      <c r="Q72" s="218">
        <f t="shared" si="10"/>
        <v>2.7749999999999986</v>
      </c>
      <c r="R72" s="220">
        <v>3115</v>
      </c>
      <c r="S72" s="220">
        <v>171347</v>
      </c>
      <c r="T72" s="220">
        <v>55</v>
      </c>
    </row>
    <row r="73" spans="6:20" ht="15" x14ac:dyDescent="0.2">
      <c r="F73" s="254">
        <v>43538</v>
      </c>
      <c r="G73" s="253">
        <v>62.9</v>
      </c>
      <c r="H73" s="253">
        <v>63.3</v>
      </c>
      <c r="I73" s="253">
        <v>63.4</v>
      </c>
      <c r="J73" s="253">
        <v>63.1</v>
      </c>
      <c r="K73" s="218">
        <f t="shared" si="11"/>
        <v>63.174999999999997</v>
      </c>
      <c r="L73" s="219">
        <v>59.9</v>
      </c>
      <c r="M73" s="253">
        <v>60.2</v>
      </c>
      <c r="N73" s="253">
        <v>60.4</v>
      </c>
      <c r="O73" s="217">
        <v>60.4</v>
      </c>
      <c r="P73" s="218">
        <f t="shared" si="9"/>
        <v>60.225000000000001</v>
      </c>
      <c r="Q73" s="218">
        <f t="shared" si="10"/>
        <v>2.9499999999999957</v>
      </c>
      <c r="R73" s="220">
        <v>3157</v>
      </c>
      <c r="S73" s="220">
        <v>173656</v>
      </c>
      <c r="T73" s="220">
        <v>55</v>
      </c>
    </row>
    <row r="74" spans="6:20" ht="15" x14ac:dyDescent="0.2">
      <c r="F74" s="254">
        <v>42809</v>
      </c>
      <c r="G74" s="253">
        <v>63</v>
      </c>
      <c r="H74" s="253">
        <v>63.5</v>
      </c>
      <c r="I74" s="253">
        <v>63.5</v>
      </c>
      <c r="J74" s="253">
        <v>63</v>
      </c>
      <c r="K74" s="218">
        <f t="shared" si="11"/>
        <v>63.25</v>
      </c>
      <c r="L74" s="255">
        <v>60</v>
      </c>
      <c r="M74" s="253">
        <v>60.5</v>
      </c>
      <c r="N74" s="253">
        <v>60.5</v>
      </c>
      <c r="O74" s="217">
        <v>60.5</v>
      </c>
      <c r="P74" s="218">
        <f t="shared" si="9"/>
        <v>60.375</v>
      </c>
      <c r="Q74" s="218">
        <f t="shared" si="10"/>
        <v>2.875</v>
      </c>
      <c r="R74" s="220">
        <v>3200</v>
      </c>
      <c r="S74" s="220">
        <v>175975</v>
      </c>
      <c r="T74" s="220">
        <v>55</v>
      </c>
    </row>
    <row r="75" spans="6:20" ht="15" x14ac:dyDescent="0.2">
      <c r="F75" s="254">
        <v>42810</v>
      </c>
      <c r="G75" s="253">
        <v>63</v>
      </c>
      <c r="H75" s="253">
        <v>63.5</v>
      </c>
      <c r="I75" s="253">
        <v>63.5</v>
      </c>
      <c r="J75" s="253">
        <v>63</v>
      </c>
      <c r="K75" s="218">
        <f t="shared" si="11"/>
        <v>63.25</v>
      </c>
      <c r="L75" s="219">
        <v>60</v>
      </c>
      <c r="M75" s="253">
        <v>60.5</v>
      </c>
      <c r="N75" s="253">
        <v>60.5</v>
      </c>
      <c r="O75" s="217">
        <v>60.5</v>
      </c>
      <c r="P75" s="218">
        <f t="shared" si="9"/>
        <v>60.375</v>
      </c>
      <c r="Q75" s="218">
        <f t="shared" si="10"/>
        <v>2.875</v>
      </c>
      <c r="R75" s="220">
        <v>3200</v>
      </c>
      <c r="S75" s="220">
        <v>175975</v>
      </c>
      <c r="T75" s="220">
        <v>55</v>
      </c>
    </row>
    <row r="76" spans="6:20" ht="15" x14ac:dyDescent="0.2">
      <c r="F76" s="254">
        <v>43541</v>
      </c>
      <c r="G76" s="253">
        <v>63</v>
      </c>
      <c r="H76" s="253">
        <v>63.6</v>
      </c>
      <c r="I76" s="253">
        <v>63.6</v>
      </c>
      <c r="J76" s="253">
        <v>63.2</v>
      </c>
      <c r="K76" s="218">
        <f t="shared" si="11"/>
        <v>63.349999999999994</v>
      </c>
      <c r="L76" s="255">
        <v>60</v>
      </c>
      <c r="M76" s="253">
        <v>60.7</v>
      </c>
      <c r="N76" s="253">
        <v>60.7</v>
      </c>
      <c r="O76" s="217">
        <v>60.5</v>
      </c>
      <c r="P76" s="218">
        <f t="shared" si="9"/>
        <v>60.475000000000001</v>
      </c>
      <c r="Q76" s="218">
        <f t="shared" si="10"/>
        <v>2.8749999999999929</v>
      </c>
      <c r="R76" s="220">
        <v>3221</v>
      </c>
      <c r="S76" s="220">
        <v>177138</v>
      </c>
      <c r="T76" s="220">
        <v>55</v>
      </c>
    </row>
    <row r="77" spans="6:20" ht="15" x14ac:dyDescent="0.2">
      <c r="F77" s="254">
        <v>43542</v>
      </c>
      <c r="G77" s="253">
        <v>63.2</v>
      </c>
      <c r="H77" s="253">
        <v>63.5</v>
      </c>
      <c r="I77" s="253">
        <v>63.6</v>
      </c>
      <c r="J77" s="253">
        <v>63.5</v>
      </c>
      <c r="K77" s="218">
        <f t="shared" si="11"/>
        <v>63.45</v>
      </c>
      <c r="L77" s="219">
        <v>60.2</v>
      </c>
      <c r="M77" s="253">
        <v>60.5</v>
      </c>
      <c r="N77" s="253">
        <v>60.8</v>
      </c>
      <c r="O77" s="217">
        <v>60.7</v>
      </c>
      <c r="P77" s="218">
        <f t="shared" si="9"/>
        <v>60.55</v>
      </c>
      <c r="Q77" s="218">
        <f t="shared" si="10"/>
        <v>2.9000000000000057</v>
      </c>
      <c r="R77" s="220">
        <v>3284</v>
      </c>
      <c r="S77" s="220">
        <v>180643</v>
      </c>
      <c r="T77" s="220">
        <v>55</v>
      </c>
    </row>
    <row r="78" spans="6:20" ht="15" x14ac:dyDescent="0.2">
      <c r="F78" s="254">
        <v>43543</v>
      </c>
      <c r="G78" s="253">
        <v>63.4</v>
      </c>
      <c r="H78" s="253">
        <v>63.6</v>
      </c>
      <c r="I78" s="253">
        <v>63.7</v>
      </c>
      <c r="J78" s="253">
        <v>63.5</v>
      </c>
      <c r="K78" s="218">
        <f t="shared" si="11"/>
        <v>63.55</v>
      </c>
      <c r="L78" s="255">
        <v>60.3</v>
      </c>
      <c r="M78" s="253">
        <v>60.5</v>
      </c>
      <c r="N78" s="253">
        <v>60.7</v>
      </c>
      <c r="O78" s="217">
        <v>60.8</v>
      </c>
      <c r="P78" s="218">
        <f t="shared" ref="P78:P84" si="12">AVERAGE(L78:O78)</f>
        <v>60.575000000000003</v>
      </c>
      <c r="Q78" s="218">
        <f t="shared" ref="Q78:Q84" si="13">+K78-P78</f>
        <v>2.9749999999999943</v>
      </c>
      <c r="R78" s="220">
        <v>3327</v>
      </c>
      <c r="S78" s="220">
        <v>182992</v>
      </c>
      <c r="T78" s="220">
        <v>55</v>
      </c>
    </row>
    <row r="79" spans="6:20" ht="15" x14ac:dyDescent="0.2">
      <c r="F79" s="254">
        <v>43544</v>
      </c>
      <c r="G79" s="253">
        <v>63.3</v>
      </c>
      <c r="H79" s="253">
        <v>63.6</v>
      </c>
      <c r="I79" s="253">
        <v>63.6</v>
      </c>
      <c r="J79" s="253">
        <v>63.3</v>
      </c>
      <c r="K79" s="218">
        <f t="shared" si="11"/>
        <v>63.45</v>
      </c>
      <c r="L79" s="219">
        <v>60.2</v>
      </c>
      <c r="M79" s="253">
        <v>60.7</v>
      </c>
      <c r="N79" s="253">
        <v>60.7</v>
      </c>
      <c r="O79" s="217">
        <v>60.6</v>
      </c>
      <c r="P79" s="218">
        <f t="shared" si="12"/>
        <v>60.550000000000004</v>
      </c>
      <c r="Q79" s="218">
        <f t="shared" si="13"/>
        <v>2.8999999999999986</v>
      </c>
      <c r="R79" s="220">
        <v>3284</v>
      </c>
      <c r="S79" s="220">
        <v>180643</v>
      </c>
      <c r="T79" s="220">
        <v>55</v>
      </c>
    </row>
    <row r="80" spans="6:20" ht="15" x14ac:dyDescent="0.2">
      <c r="F80" s="254">
        <v>43545</v>
      </c>
      <c r="G80" s="253">
        <v>63.3</v>
      </c>
      <c r="H80" s="253">
        <v>63.6</v>
      </c>
      <c r="I80" s="253">
        <v>63.6</v>
      </c>
      <c r="J80" s="253">
        <v>63.3</v>
      </c>
      <c r="K80" s="218">
        <f t="shared" si="11"/>
        <v>63.45</v>
      </c>
      <c r="L80" s="255">
        <v>60.1</v>
      </c>
      <c r="M80" s="253">
        <v>60.7</v>
      </c>
      <c r="N80" s="253">
        <v>60.7</v>
      </c>
      <c r="O80" s="217">
        <v>60.6</v>
      </c>
      <c r="P80" s="218">
        <f t="shared" si="12"/>
        <v>60.524999999999999</v>
      </c>
      <c r="Q80" s="218">
        <f t="shared" si="13"/>
        <v>2.9250000000000043</v>
      </c>
      <c r="R80" s="220">
        <v>3284</v>
      </c>
      <c r="S80" s="220">
        <v>180643</v>
      </c>
      <c r="T80" s="220">
        <v>55</v>
      </c>
    </row>
    <row r="81" spans="6:20" ht="15" x14ac:dyDescent="0.2">
      <c r="F81" s="254">
        <v>43546</v>
      </c>
      <c r="G81" s="253">
        <v>63.1</v>
      </c>
      <c r="H81" s="253">
        <v>63.5</v>
      </c>
      <c r="I81" s="253">
        <v>63.5</v>
      </c>
      <c r="J81" s="253">
        <v>63.2</v>
      </c>
      <c r="K81" s="218">
        <f t="shared" si="11"/>
        <v>63.325000000000003</v>
      </c>
      <c r="L81" s="219">
        <v>60</v>
      </c>
      <c r="M81" s="253">
        <v>60.4</v>
      </c>
      <c r="N81" s="253">
        <v>60.5</v>
      </c>
      <c r="O81" s="217">
        <v>60.5</v>
      </c>
      <c r="P81" s="218">
        <f t="shared" si="12"/>
        <v>60.35</v>
      </c>
      <c r="Q81" s="218">
        <f t="shared" si="13"/>
        <v>2.9750000000000014</v>
      </c>
      <c r="R81" s="220">
        <v>3200</v>
      </c>
      <c r="S81" s="220">
        <v>175975</v>
      </c>
      <c r="T81" s="220">
        <v>55</v>
      </c>
    </row>
    <row r="82" spans="6:20" ht="15" x14ac:dyDescent="0.2">
      <c r="F82" s="254">
        <v>43547</v>
      </c>
      <c r="G82" s="253">
        <v>63.1</v>
      </c>
      <c r="H82" s="253">
        <v>63.2</v>
      </c>
      <c r="I82" s="253">
        <v>63.3</v>
      </c>
      <c r="J82" s="253">
        <v>63.3</v>
      </c>
      <c r="K82" s="218">
        <f t="shared" si="11"/>
        <v>63.225000000000009</v>
      </c>
      <c r="L82" s="255">
        <v>59.8</v>
      </c>
      <c r="M82" s="253">
        <v>60.4</v>
      </c>
      <c r="N82" s="253">
        <v>60.3</v>
      </c>
      <c r="O82" s="217">
        <v>60.4</v>
      </c>
      <c r="P82" s="218">
        <f t="shared" si="12"/>
        <v>60.225000000000001</v>
      </c>
      <c r="Q82" s="218">
        <f t="shared" si="13"/>
        <v>3.0000000000000071</v>
      </c>
      <c r="R82" s="220"/>
      <c r="S82" s="220"/>
      <c r="T82" s="220"/>
    </row>
    <row r="83" spans="6:20" ht="15" x14ac:dyDescent="0.2">
      <c r="F83" s="254">
        <v>43548</v>
      </c>
      <c r="G83" s="253">
        <v>63</v>
      </c>
      <c r="H83" s="253">
        <v>63</v>
      </c>
      <c r="I83" s="253">
        <v>63.3</v>
      </c>
      <c r="J83" s="253">
        <v>63</v>
      </c>
      <c r="K83" s="218">
        <f t="shared" si="11"/>
        <v>63.075000000000003</v>
      </c>
      <c r="L83" s="219">
        <v>59.8</v>
      </c>
      <c r="M83" s="253">
        <v>60.2</v>
      </c>
      <c r="N83" s="253">
        <v>60.3</v>
      </c>
      <c r="O83" s="217">
        <v>60.3</v>
      </c>
      <c r="P83" s="218">
        <f t="shared" si="12"/>
        <v>60.150000000000006</v>
      </c>
      <c r="Q83" s="218">
        <f t="shared" si="13"/>
        <v>2.9249999999999972</v>
      </c>
      <c r="R83" s="220">
        <v>3115</v>
      </c>
      <c r="S83" s="220">
        <v>171347</v>
      </c>
      <c r="T83" s="220">
        <v>55</v>
      </c>
    </row>
    <row r="84" spans="6:20" ht="15" x14ac:dyDescent="0.2">
      <c r="F84" s="254">
        <v>43549</v>
      </c>
      <c r="G84" s="253">
        <v>62.9</v>
      </c>
      <c r="H84" s="253">
        <v>63.3</v>
      </c>
      <c r="I84" s="253">
        <v>63.3</v>
      </c>
      <c r="J84" s="253">
        <v>63</v>
      </c>
      <c r="K84" s="218">
        <f t="shared" si="11"/>
        <v>63.125</v>
      </c>
      <c r="L84" s="255">
        <v>59.8</v>
      </c>
      <c r="M84" s="253">
        <v>60.3</v>
      </c>
      <c r="N84" s="253">
        <v>60.4</v>
      </c>
      <c r="O84" s="217">
        <v>60.3</v>
      </c>
      <c r="P84" s="218">
        <f t="shared" si="12"/>
        <v>60.2</v>
      </c>
      <c r="Q84" s="218">
        <f t="shared" si="13"/>
        <v>2.9249999999999972</v>
      </c>
      <c r="R84" s="220">
        <v>3115</v>
      </c>
      <c r="S84" s="220">
        <v>171347</v>
      </c>
      <c r="T84" s="220">
        <v>55</v>
      </c>
    </row>
    <row r="85" spans="6:20" ht="15" x14ac:dyDescent="0.2">
      <c r="F85" s="254">
        <v>43550</v>
      </c>
      <c r="G85" s="253">
        <v>62.8</v>
      </c>
      <c r="H85" s="253">
        <v>63.2</v>
      </c>
      <c r="I85" s="253">
        <v>63.2</v>
      </c>
      <c r="J85" s="253">
        <v>63</v>
      </c>
      <c r="K85" s="218">
        <f t="shared" si="11"/>
        <v>63.05</v>
      </c>
      <c r="L85" s="219">
        <v>58.5</v>
      </c>
      <c r="M85" s="253">
        <v>59.1</v>
      </c>
      <c r="N85" s="253">
        <v>59.2</v>
      </c>
      <c r="O85" s="217">
        <v>59</v>
      </c>
      <c r="P85" s="218">
        <f>AVERAGE(L85:O85)</f>
        <v>58.95</v>
      </c>
      <c r="Q85" s="218">
        <f>+K85-P85</f>
        <v>4.0999999999999943</v>
      </c>
      <c r="R85" s="220">
        <v>3115</v>
      </c>
      <c r="S85" s="220">
        <v>133963</v>
      </c>
      <c r="T85" s="220">
        <v>43</v>
      </c>
    </row>
    <row r="86" spans="6:20" ht="15" x14ac:dyDescent="0.2">
      <c r="F86" s="254">
        <v>43551</v>
      </c>
      <c r="G86" s="253">
        <v>63.2</v>
      </c>
      <c r="H86" s="253">
        <v>63</v>
      </c>
      <c r="I86" s="253">
        <v>63.3</v>
      </c>
      <c r="J86" s="253">
        <v>63.2</v>
      </c>
      <c r="K86" s="218">
        <f t="shared" si="11"/>
        <v>63.174999999999997</v>
      </c>
      <c r="L86" s="255">
        <v>57.2</v>
      </c>
      <c r="M86" s="253">
        <v>57</v>
      </c>
      <c r="N86" s="253">
        <v>57.3</v>
      </c>
      <c r="O86" s="217">
        <v>57.2</v>
      </c>
      <c r="P86" s="218">
        <f>AVERAGE(L86:O86)</f>
        <v>57.174999999999997</v>
      </c>
      <c r="Q86" s="218">
        <f>+K86-P86</f>
        <v>6</v>
      </c>
      <c r="R86" s="220">
        <v>3157</v>
      </c>
      <c r="S86" s="220">
        <v>97879</v>
      </c>
      <c r="T86" s="220">
        <v>31</v>
      </c>
    </row>
    <row r="87" spans="6:20" ht="15" x14ac:dyDescent="0.2">
      <c r="F87" s="254">
        <v>43552</v>
      </c>
      <c r="G87" s="253">
        <v>63.2</v>
      </c>
      <c r="H87" s="253">
        <v>63.3</v>
      </c>
      <c r="I87" s="253">
        <v>63.3</v>
      </c>
      <c r="J87" s="253">
        <v>63.4</v>
      </c>
      <c r="K87" s="218">
        <f t="shared" si="11"/>
        <v>63.300000000000004</v>
      </c>
      <c r="L87" s="219">
        <v>55.9</v>
      </c>
      <c r="M87" s="253">
        <v>56.4</v>
      </c>
      <c r="N87" s="253">
        <v>56.3</v>
      </c>
      <c r="O87" s="217">
        <v>56.2</v>
      </c>
      <c r="P87" s="218">
        <f>AVERAGE(L87:O87)</f>
        <v>56.2</v>
      </c>
      <c r="Q87" s="218">
        <f>+K87-P87</f>
        <v>7.1000000000000014</v>
      </c>
      <c r="R87" s="220">
        <v>3200</v>
      </c>
      <c r="S87" s="220">
        <v>79989</v>
      </c>
      <c r="T87" s="220">
        <v>25</v>
      </c>
    </row>
    <row r="88" spans="6:20" ht="15" x14ac:dyDescent="0.2">
      <c r="F88" s="254">
        <v>43553</v>
      </c>
      <c r="G88" s="253">
        <v>63.3</v>
      </c>
      <c r="H88" s="253">
        <v>63.4</v>
      </c>
      <c r="I88" s="253">
        <v>63.5</v>
      </c>
      <c r="J88" s="253">
        <v>63.5</v>
      </c>
      <c r="K88" s="218">
        <f t="shared" si="11"/>
        <v>63.424999999999997</v>
      </c>
      <c r="L88" s="255">
        <v>54.7</v>
      </c>
      <c r="M88" s="253">
        <v>55.2</v>
      </c>
      <c r="N88" s="253">
        <v>55.2</v>
      </c>
      <c r="O88" s="217">
        <v>55</v>
      </c>
      <c r="P88" s="218">
        <f>AVERAGE(L88:O88)</f>
        <v>55.025000000000006</v>
      </c>
      <c r="Q88" s="218">
        <f>+K88-P88</f>
        <v>8.3999999999999915</v>
      </c>
      <c r="R88" s="220">
        <v>3242</v>
      </c>
      <c r="S88" s="220">
        <v>61596</v>
      </c>
      <c r="T88" s="220">
        <v>19</v>
      </c>
    </row>
    <row r="89" spans="6:20" ht="15" x14ac:dyDescent="0.2">
      <c r="F89" s="254">
        <v>43554</v>
      </c>
      <c r="G89" s="253">
        <v>63.1</v>
      </c>
      <c r="H89" s="253">
        <v>63.3</v>
      </c>
      <c r="I89" s="253">
        <v>63.3</v>
      </c>
      <c r="J89" s="253">
        <v>63.3</v>
      </c>
      <c r="K89" s="218">
        <f t="shared" si="11"/>
        <v>63.25</v>
      </c>
      <c r="L89" s="219">
        <v>54.5</v>
      </c>
      <c r="M89" s="253">
        <v>55</v>
      </c>
      <c r="N89" s="253">
        <v>55</v>
      </c>
      <c r="O89" s="217">
        <v>54.8</v>
      </c>
      <c r="P89" s="218">
        <f t="shared" ref="P89:P96" si="14">AVERAGE(L89:O89)</f>
        <v>54.825000000000003</v>
      </c>
      <c r="Q89" s="218">
        <f t="shared" ref="Q89:Q96" si="15">+K89-P89</f>
        <v>8.4249999999999972</v>
      </c>
      <c r="R89" s="220">
        <v>3178</v>
      </c>
      <c r="S89" s="220">
        <v>60390</v>
      </c>
      <c r="T89" s="220">
        <v>19</v>
      </c>
    </row>
    <row r="90" spans="6:20" ht="15" x14ac:dyDescent="0.2">
      <c r="F90" s="254">
        <v>43555</v>
      </c>
      <c r="G90" s="253">
        <v>63</v>
      </c>
      <c r="H90" s="253">
        <v>63.2</v>
      </c>
      <c r="I90" s="253">
        <v>63.2</v>
      </c>
      <c r="J90" s="253">
        <v>63.2</v>
      </c>
      <c r="K90" s="218">
        <f t="shared" si="11"/>
        <v>63.150000000000006</v>
      </c>
      <c r="L90" s="255">
        <v>54.5</v>
      </c>
      <c r="M90" s="253">
        <v>54.8</v>
      </c>
      <c r="N90" s="253">
        <v>54.7</v>
      </c>
      <c r="O90" s="217">
        <v>54.7</v>
      </c>
      <c r="P90" s="218">
        <f t="shared" si="14"/>
        <v>54.674999999999997</v>
      </c>
      <c r="Q90" s="218">
        <f t="shared" si="15"/>
        <v>8.4750000000000085</v>
      </c>
      <c r="R90" s="220">
        <v>3136</v>
      </c>
      <c r="S90" s="220">
        <v>59591</v>
      </c>
      <c r="T90" s="220">
        <v>19</v>
      </c>
    </row>
    <row r="91" spans="6:20" ht="15" x14ac:dyDescent="0.2">
      <c r="F91" s="254">
        <v>43556</v>
      </c>
      <c r="G91" s="253">
        <v>62.8</v>
      </c>
      <c r="H91" s="253">
        <v>63</v>
      </c>
      <c r="I91" s="253">
        <v>63</v>
      </c>
      <c r="J91" s="253">
        <v>63</v>
      </c>
      <c r="K91" s="218">
        <f t="shared" si="11"/>
        <v>62.95</v>
      </c>
      <c r="L91" s="219">
        <v>54.3</v>
      </c>
      <c r="M91" s="253">
        <v>54.8</v>
      </c>
      <c r="N91" s="253">
        <v>54.7</v>
      </c>
      <c r="O91" s="217">
        <v>54.6</v>
      </c>
      <c r="P91" s="218">
        <f t="shared" si="14"/>
        <v>54.6</v>
      </c>
      <c r="Q91" s="218">
        <f t="shared" si="15"/>
        <v>8.3500000000000014</v>
      </c>
      <c r="R91" s="220">
        <v>3074</v>
      </c>
      <c r="S91" s="220">
        <v>58399</v>
      </c>
      <c r="T91" s="220">
        <v>19</v>
      </c>
    </row>
    <row r="92" spans="6:20" ht="15" x14ac:dyDescent="0.2">
      <c r="F92" s="254">
        <v>43557</v>
      </c>
      <c r="G92" s="253">
        <v>62.6</v>
      </c>
      <c r="H92" s="253">
        <v>62.7</v>
      </c>
      <c r="I92" s="253">
        <v>62.7</v>
      </c>
      <c r="J92" s="253">
        <v>62.7</v>
      </c>
      <c r="K92" s="218">
        <f t="shared" si="11"/>
        <v>62.674999999999997</v>
      </c>
      <c r="L92" s="255">
        <v>54</v>
      </c>
      <c r="M92" s="253">
        <v>54.5</v>
      </c>
      <c r="N92" s="253">
        <v>54.4</v>
      </c>
      <c r="O92" s="217">
        <v>54.3</v>
      </c>
      <c r="P92" s="218">
        <f t="shared" si="14"/>
        <v>54.3</v>
      </c>
      <c r="Q92" s="218">
        <f t="shared" si="15"/>
        <v>8.375</v>
      </c>
      <c r="R92" s="220">
        <v>2949</v>
      </c>
      <c r="S92" s="220">
        <v>56038</v>
      </c>
      <c r="T92" s="220">
        <v>19</v>
      </c>
    </row>
    <row r="93" spans="6:20" ht="15" x14ac:dyDescent="0.2">
      <c r="F93" s="254">
        <v>43558</v>
      </c>
      <c r="G93" s="253">
        <v>62</v>
      </c>
      <c r="H93" s="253">
        <v>62.4</v>
      </c>
      <c r="I93" s="253">
        <v>62.4</v>
      </c>
      <c r="J93" s="253">
        <v>62.4</v>
      </c>
      <c r="K93" s="218">
        <f t="shared" si="11"/>
        <v>62.300000000000004</v>
      </c>
      <c r="L93" s="219">
        <v>53.9</v>
      </c>
      <c r="M93" s="253">
        <v>54</v>
      </c>
      <c r="N93" s="253">
        <v>54</v>
      </c>
      <c r="O93" s="217">
        <v>54</v>
      </c>
      <c r="P93" s="218">
        <f t="shared" si="14"/>
        <v>53.975000000000001</v>
      </c>
      <c r="Q93" s="218">
        <f t="shared" si="15"/>
        <v>8.3250000000000028</v>
      </c>
      <c r="R93" s="220">
        <v>2786</v>
      </c>
      <c r="S93" s="220">
        <v>52939</v>
      </c>
      <c r="T93" s="220">
        <v>19</v>
      </c>
    </row>
    <row r="94" spans="6:20" ht="15" x14ac:dyDescent="0.2">
      <c r="F94" s="254">
        <v>43559</v>
      </c>
      <c r="G94" s="253">
        <v>61.8</v>
      </c>
      <c r="H94" s="253">
        <v>61.9</v>
      </c>
      <c r="I94" s="253">
        <v>62</v>
      </c>
      <c r="J94" s="253">
        <v>62</v>
      </c>
      <c r="K94" s="218">
        <f t="shared" si="11"/>
        <v>61.924999999999997</v>
      </c>
      <c r="L94" s="255">
        <v>53.7</v>
      </c>
      <c r="M94" s="253">
        <v>54</v>
      </c>
      <c r="N94" s="253">
        <v>54</v>
      </c>
      <c r="O94" s="217">
        <v>53.9</v>
      </c>
      <c r="P94" s="218">
        <f t="shared" si="14"/>
        <v>53.9</v>
      </c>
      <c r="Q94" s="218">
        <f t="shared" si="15"/>
        <v>8.0249999999999986</v>
      </c>
      <c r="R94" s="220">
        <v>2626</v>
      </c>
      <c r="S94" s="220">
        <v>49899</v>
      </c>
      <c r="T94" s="220">
        <v>19</v>
      </c>
    </row>
    <row r="95" spans="6:20" ht="15" x14ac:dyDescent="0.2">
      <c r="F95" s="254">
        <v>43560</v>
      </c>
      <c r="G95" s="253">
        <v>61.7</v>
      </c>
      <c r="H95" s="253">
        <v>61.8</v>
      </c>
      <c r="I95" s="253">
        <v>61.8</v>
      </c>
      <c r="J95" s="253">
        <v>61.8</v>
      </c>
      <c r="K95" s="218">
        <f t="shared" si="11"/>
        <v>61.775000000000006</v>
      </c>
      <c r="L95" s="219">
        <v>53.5</v>
      </c>
      <c r="M95" s="253">
        <v>53.8</v>
      </c>
      <c r="N95" s="253">
        <v>53.8</v>
      </c>
      <c r="O95" s="217">
        <v>53.7</v>
      </c>
      <c r="P95" s="218">
        <f t="shared" si="14"/>
        <v>53.7</v>
      </c>
      <c r="Q95" s="218">
        <f t="shared" si="15"/>
        <v>8.0750000000000028</v>
      </c>
      <c r="R95" s="220">
        <v>2587</v>
      </c>
      <c r="S95" s="220">
        <v>49149</v>
      </c>
      <c r="T95" s="220">
        <v>19</v>
      </c>
    </row>
    <row r="96" spans="6:20" ht="15" x14ac:dyDescent="0.2">
      <c r="F96" s="254">
        <v>43561</v>
      </c>
      <c r="G96" s="253">
        <v>61.3</v>
      </c>
      <c r="H96" s="253">
        <v>61.4</v>
      </c>
      <c r="I96" s="253">
        <v>61.4</v>
      </c>
      <c r="J96" s="253">
        <v>61.4</v>
      </c>
      <c r="K96" s="218">
        <f t="shared" si="11"/>
        <v>61.375</v>
      </c>
      <c r="L96" s="255">
        <v>53.3</v>
      </c>
      <c r="M96" s="253">
        <v>53.6</v>
      </c>
      <c r="N96" s="253">
        <v>53.6</v>
      </c>
      <c r="O96" s="217">
        <v>53.4</v>
      </c>
      <c r="P96" s="218">
        <f t="shared" si="14"/>
        <v>53.475000000000001</v>
      </c>
      <c r="Q96" s="218">
        <f t="shared" si="15"/>
        <v>7.8999999999999986</v>
      </c>
      <c r="R96" s="220">
        <v>2431</v>
      </c>
      <c r="S96" s="220">
        <v>46183</v>
      </c>
      <c r="T96" s="220">
        <v>19</v>
      </c>
    </row>
    <row r="97" spans="6:20" ht="15" x14ac:dyDescent="0.2">
      <c r="F97" s="254">
        <v>43562</v>
      </c>
      <c r="G97" s="253">
        <v>60.9</v>
      </c>
      <c r="H97" s="253">
        <v>61</v>
      </c>
      <c r="I97" s="253">
        <v>61</v>
      </c>
      <c r="J97" s="253">
        <v>61</v>
      </c>
      <c r="K97" s="218">
        <f t="shared" si="11"/>
        <v>60.975000000000001</v>
      </c>
      <c r="L97" s="219">
        <v>53</v>
      </c>
      <c r="M97" s="253">
        <v>53.3</v>
      </c>
      <c r="N97" s="253">
        <v>53.3</v>
      </c>
      <c r="O97" s="217">
        <v>53.2</v>
      </c>
      <c r="P97" s="218">
        <f t="shared" ref="P97:P103" si="16">AVERAGE(L97:O97)</f>
        <v>53.2</v>
      </c>
      <c r="Q97" s="218">
        <f t="shared" ref="Q97:Q103" si="17">+K97-P97</f>
        <v>7.7749999999999986</v>
      </c>
      <c r="R97" s="220">
        <v>2278</v>
      </c>
      <c r="S97" s="257">
        <v>43279</v>
      </c>
      <c r="T97" s="220">
        <v>19</v>
      </c>
    </row>
    <row r="98" spans="6:20" ht="15" x14ac:dyDescent="0.2">
      <c r="F98" s="254">
        <v>43563</v>
      </c>
      <c r="G98" s="253">
        <v>60.8</v>
      </c>
      <c r="H98" s="253">
        <v>60.8</v>
      </c>
      <c r="I98" s="253">
        <v>60.8</v>
      </c>
      <c r="J98" s="253">
        <v>60.8</v>
      </c>
      <c r="K98" s="218">
        <f t="shared" si="11"/>
        <v>60.8</v>
      </c>
      <c r="L98" s="255">
        <v>52.8</v>
      </c>
      <c r="M98" s="253">
        <v>53</v>
      </c>
      <c r="N98" s="253">
        <v>53</v>
      </c>
      <c r="O98" s="217">
        <v>53</v>
      </c>
      <c r="P98" s="218">
        <f t="shared" si="16"/>
        <v>52.95</v>
      </c>
      <c r="Q98" s="218">
        <f t="shared" si="17"/>
        <v>7.8499999999999943</v>
      </c>
      <c r="R98" s="220">
        <v>2203</v>
      </c>
      <c r="S98" s="257">
        <v>41850</v>
      </c>
      <c r="T98" s="220">
        <v>19</v>
      </c>
    </row>
    <row r="99" spans="6:20" ht="15" x14ac:dyDescent="0.2">
      <c r="F99" s="254">
        <v>43564</v>
      </c>
      <c r="G99" s="253">
        <v>60.5</v>
      </c>
      <c r="H99" s="253">
        <v>60.6</v>
      </c>
      <c r="I99" s="253">
        <v>60.6</v>
      </c>
      <c r="J99" s="253">
        <v>60.6</v>
      </c>
      <c r="K99" s="218">
        <f t="shared" si="11"/>
        <v>60.574999999999996</v>
      </c>
      <c r="L99" s="219">
        <v>52.5</v>
      </c>
      <c r="M99" s="253">
        <v>53</v>
      </c>
      <c r="N99" s="253">
        <v>53</v>
      </c>
      <c r="O99" s="217">
        <v>53</v>
      </c>
      <c r="P99" s="218">
        <f t="shared" si="16"/>
        <v>52.875</v>
      </c>
      <c r="Q99" s="218">
        <f t="shared" si="17"/>
        <v>7.6999999999999957</v>
      </c>
      <c r="R99" s="220">
        <v>2128</v>
      </c>
      <c r="S99" s="257">
        <v>40437</v>
      </c>
      <c r="T99" s="220">
        <v>19</v>
      </c>
    </row>
    <row r="100" spans="6:20" ht="15" x14ac:dyDescent="0.2">
      <c r="F100" s="254">
        <v>43565</v>
      </c>
      <c r="G100" s="253">
        <v>60.5</v>
      </c>
      <c r="H100" s="253">
        <v>60.5</v>
      </c>
      <c r="I100" s="253">
        <v>60.5</v>
      </c>
      <c r="J100" s="253">
        <v>60.5</v>
      </c>
      <c r="K100" s="218">
        <f t="shared" si="11"/>
        <v>60.5</v>
      </c>
      <c r="L100" s="255">
        <v>50</v>
      </c>
      <c r="M100" s="253"/>
      <c r="N100" s="253">
        <v>50.4</v>
      </c>
      <c r="O100" s="217">
        <v>50.1</v>
      </c>
      <c r="P100" s="218">
        <f t="shared" si="16"/>
        <v>50.166666666666664</v>
      </c>
      <c r="Q100" s="218">
        <f t="shared" si="17"/>
        <v>10.333333333333336</v>
      </c>
      <c r="R100" s="220">
        <v>2091</v>
      </c>
      <c r="S100" s="257">
        <v>12548</v>
      </c>
      <c r="T100" s="220">
        <v>6</v>
      </c>
    </row>
    <row r="101" spans="6:20" ht="15" x14ac:dyDescent="0.2">
      <c r="F101" s="254">
        <v>43566</v>
      </c>
      <c r="G101" s="253">
        <v>60</v>
      </c>
      <c r="H101" s="253">
        <v>60</v>
      </c>
      <c r="I101" s="253">
        <v>60</v>
      </c>
      <c r="J101" s="253">
        <v>60</v>
      </c>
      <c r="K101" s="218">
        <f t="shared" si="11"/>
        <v>60</v>
      </c>
      <c r="L101" s="219">
        <v>50</v>
      </c>
      <c r="M101" s="253">
        <v>50.5</v>
      </c>
      <c r="N101" s="253">
        <v>50.3</v>
      </c>
      <c r="O101" s="217">
        <v>50</v>
      </c>
      <c r="P101" s="218">
        <f t="shared" si="16"/>
        <v>50.2</v>
      </c>
      <c r="Q101" s="218">
        <f t="shared" si="17"/>
        <v>9.7999999999999972</v>
      </c>
      <c r="R101" s="220">
        <v>1910</v>
      </c>
      <c r="S101" s="257">
        <v>11461</v>
      </c>
      <c r="T101" s="220">
        <v>6</v>
      </c>
    </row>
    <row r="102" spans="6:20" ht="15" x14ac:dyDescent="0.2">
      <c r="F102" s="254">
        <v>43567</v>
      </c>
      <c r="G102" s="253">
        <v>60</v>
      </c>
      <c r="H102" s="253">
        <v>60</v>
      </c>
      <c r="I102" s="253">
        <v>60</v>
      </c>
      <c r="J102" s="253">
        <v>60</v>
      </c>
      <c r="K102" s="218">
        <f t="shared" si="11"/>
        <v>60</v>
      </c>
      <c r="L102" s="255">
        <v>50</v>
      </c>
      <c r="M102" s="253">
        <v>50.5</v>
      </c>
      <c r="N102" s="253">
        <v>50</v>
      </c>
      <c r="O102" s="217">
        <v>50</v>
      </c>
      <c r="P102" s="218">
        <f t="shared" si="16"/>
        <v>50.125</v>
      </c>
      <c r="Q102" s="218">
        <f t="shared" si="17"/>
        <v>9.875</v>
      </c>
      <c r="R102" s="220">
        <v>1910</v>
      </c>
      <c r="S102" s="257">
        <v>11461</v>
      </c>
      <c r="T102" s="220">
        <v>6</v>
      </c>
    </row>
    <row r="103" spans="6:20" ht="15" x14ac:dyDescent="0.2">
      <c r="F103" s="254">
        <v>43568</v>
      </c>
      <c r="G103" s="253">
        <v>60</v>
      </c>
      <c r="H103" s="253">
        <v>60</v>
      </c>
      <c r="I103" s="253">
        <v>60</v>
      </c>
      <c r="J103" s="253">
        <v>60</v>
      </c>
      <c r="K103" s="218">
        <f t="shared" si="11"/>
        <v>60</v>
      </c>
      <c r="L103" s="219">
        <v>50</v>
      </c>
      <c r="M103" s="253">
        <v>50.5</v>
      </c>
      <c r="N103" s="253">
        <v>50</v>
      </c>
      <c r="O103" s="217">
        <v>50</v>
      </c>
      <c r="P103" s="218">
        <f t="shared" si="16"/>
        <v>50.125</v>
      </c>
      <c r="Q103" s="218">
        <f t="shared" si="17"/>
        <v>9.875</v>
      </c>
      <c r="R103" s="220">
        <v>1910</v>
      </c>
      <c r="S103" s="257">
        <v>11461</v>
      </c>
      <c r="T103" s="220">
        <v>6</v>
      </c>
    </row>
    <row r="104" spans="6:20" ht="15" x14ac:dyDescent="0.2">
      <c r="F104" s="254">
        <v>43569</v>
      </c>
      <c r="G104" s="253">
        <v>59.8</v>
      </c>
      <c r="H104" s="253">
        <v>59.8</v>
      </c>
      <c r="I104" s="253">
        <v>60</v>
      </c>
      <c r="J104" s="253">
        <v>59.8</v>
      </c>
      <c r="K104" s="218">
        <f t="shared" si="11"/>
        <v>59.849999999999994</v>
      </c>
      <c r="L104" s="255">
        <v>49.9</v>
      </c>
      <c r="M104" s="253">
        <v>50.4</v>
      </c>
      <c r="N104" s="253">
        <v>50.1</v>
      </c>
      <c r="O104" s="217">
        <v>50.1</v>
      </c>
      <c r="P104" s="218">
        <f t="shared" ref="P104:P109" si="18">AVERAGE(L104:O104)</f>
        <v>50.125</v>
      </c>
      <c r="Q104" s="218">
        <f t="shared" ref="Q104:Q109" si="19">+K104-P104</f>
        <v>9.7249999999999943</v>
      </c>
      <c r="R104" s="220">
        <v>1839</v>
      </c>
      <c r="S104" s="257">
        <v>11036</v>
      </c>
      <c r="T104" s="220">
        <v>6</v>
      </c>
    </row>
    <row r="105" spans="6:20" ht="15" x14ac:dyDescent="0.2">
      <c r="F105" s="254">
        <v>43570</v>
      </c>
      <c r="G105" s="253">
        <v>59.8</v>
      </c>
      <c r="H105" s="253">
        <v>59.7</v>
      </c>
      <c r="I105" s="253">
        <v>59.9</v>
      </c>
      <c r="J105" s="253">
        <v>59.9</v>
      </c>
      <c r="K105" s="218">
        <f t="shared" si="11"/>
        <v>59.825000000000003</v>
      </c>
      <c r="L105" s="219">
        <v>49.8</v>
      </c>
      <c r="M105" s="217">
        <v>50.3</v>
      </c>
      <c r="N105" s="217">
        <v>50.1</v>
      </c>
      <c r="O105" s="217">
        <v>50.1</v>
      </c>
      <c r="P105" s="218">
        <f t="shared" si="18"/>
        <v>50.074999999999996</v>
      </c>
      <c r="Q105" s="218">
        <f t="shared" si="19"/>
        <v>9.7500000000000071</v>
      </c>
      <c r="R105" s="220">
        <v>1839</v>
      </c>
      <c r="S105" s="257">
        <v>11036</v>
      </c>
      <c r="T105" s="220">
        <v>6</v>
      </c>
    </row>
    <row r="106" spans="6:20" ht="15" x14ac:dyDescent="0.2">
      <c r="F106" s="254">
        <v>43571</v>
      </c>
      <c r="G106" s="253">
        <v>59.8</v>
      </c>
      <c r="H106" s="253">
        <v>59.9</v>
      </c>
      <c r="I106" s="253">
        <v>59.9</v>
      </c>
      <c r="J106" s="253">
        <v>59.9</v>
      </c>
      <c r="K106" s="218">
        <f t="shared" si="11"/>
        <v>59.875</v>
      </c>
      <c r="L106" s="219">
        <v>49.8</v>
      </c>
      <c r="M106" s="217">
        <v>50.3</v>
      </c>
      <c r="N106" s="217">
        <v>50</v>
      </c>
      <c r="O106" s="217">
        <v>50</v>
      </c>
      <c r="P106" s="218">
        <f t="shared" si="18"/>
        <v>50.024999999999999</v>
      </c>
      <c r="Q106" s="218">
        <f t="shared" si="19"/>
        <v>9.8500000000000014</v>
      </c>
      <c r="R106" s="220">
        <v>1875</v>
      </c>
      <c r="S106" s="257">
        <v>11248</v>
      </c>
      <c r="T106" s="220">
        <v>6</v>
      </c>
    </row>
    <row r="107" spans="6:20" ht="15" x14ac:dyDescent="0.2">
      <c r="F107" s="216">
        <v>43572</v>
      </c>
      <c r="G107" s="217">
        <v>59.7</v>
      </c>
      <c r="H107" s="217">
        <v>59.9</v>
      </c>
      <c r="I107" s="217">
        <v>59.8</v>
      </c>
      <c r="J107" s="217">
        <v>59.8</v>
      </c>
      <c r="K107" s="218">
        <f t="shared" si="11"/>
        <v>59.8</v>
      </c>
      <c r="L107" s="219">
        <v>49.8</v>
      </c>
      <c r="M107" s="217">
        <v>50.3</v>
      </c>
      <c r="N107" s="217">
        <v>50</v>
      </c>
      <c r="O107" s="217">
        <v>50.1</v>
      </c>
      <c r="P107" s="218">
        <f t="shared" si="18"/>
        <v>50.05</v>
      </c>
      <c r="Q107" s="218">
        <f t="shared" si="19"/>
        <v>9.75</v>
      </c>
      <c r="R107" s="220">
        <v>1839</v>
      </c>
      <c r="S107" s="257">
        <v>11036</v>
      </c>
      <c r="T107" s="220">
        <v>6</v>
      </c>
    </row>
    <row r="108" spans="6:20" ht="15" x14ac:dyDescent="0.2">
      <c r="F108" s="216">
        <v>43573</v>
      </c>
      <c r="G108" s="217">
        <v>59.7</v>
      </c>
      <c r="H108" s="217">
        <v>59.9</v>
      </c>
      <c r="I108" s="217">
        <v>60</v>
      </c>
      <c r="J108" s="217">
        <v>59.8</v>
      </c>
      <c r="K108" s="218">
        <f t="shared" si="11"/>
        <v>59.849999999999994</v>
      </c>
      <c r="L108" s="219">
        <v>49.9</v>
      </c>
      <c r="M108" s="217">
        <v>50.3</v>
      </c>
      <c r="N108" s="217">
        <v>50.2</v>
      </c>
      <c r="O108" s="217">
        <v>50.1</v>
      </c>
      <c r="P108" s="218">
        <f t="shared" si="18"/>
        <v>50.124999999999993</v>
      </c>
      <c r="Q108" s="218">
        <f t="shared" si="19"/>
        <v>9.7250000000000014</v>
      </c>
      <c r="R108" s="220">
        <v>1839</v>
      </c>
      <c r="S108" s="257">
        <v>11036</v>
      </c>
      <c r="T108" s="220">
        <v>6</v>
      </c>
    </row>
    <row r="109" spans="6:20" ht="15" x14ac:dyDescent="0.2">
      <c r="F109" s="216">
        <v>43574</v>
      </c>
      <c r="G109" s="217">
        <v>60</v>
      </c>
      <c r="H109" s="217">
        <v>60</v>
      </c>
      <c r="I109" s="217">
        <v>60</v>
      </c>
      <c r="J109" s="217">
        <v>60</v>
      </c>
      <c r="K109" s="218">
        <f t="shared" si="11"/>
        <v>60</v>
      </c>
      <c r="L109" s="219">
        <v>50</v>
      </c>
      <c r="M109" s="217">
        <v>50.3</v>
      </c>
      <c r="N109" s="217">
        <v>50.3</v>
      </c>
      <c r="O109" s="217">
        <v>50.3</v>
      </c>
      <c r="P109" s="218">
        <f t="shared" si="18"/>
        <v>50.224999999999994</v>
      </c>
      <c r="Q109" s="218">
        <f t="shared" si="19"/>
        <v>9.7750000000000057</v>
      </c>
      <c r="R109" s="220">
        <v>1910</v>
      </c>
      <c r="S109" s="257">
        <v>11461</v>
      </c>
      <c r="T109" s="220">
        <v>6</v>
      </c>
    </row>
    <row r="110" spans="6:20" ht="15" x14ac:dyDescent="0.2">
      <c r="F110" s="216">
        <v>43575</v>
      </c>
      <c r="G110" s="217">
        <v>60.5</v>
      </c>
      <c r="H110" s="217">
        <v>60.5</v>
      </c>
      <c r="I110" s="217">
        <v>60.5</v>
      </c>
      <c r="J110" s="217">
        <v>60.5</v>
      </c>
      <c r="K110" s="218">
        <f t="shared" si="11"/>
        <v>60.5</v>
      </c>
      <c r="L110" s="219">
        <v>50</v>
      </c>
      <c r="M110" s="217">
        <v>50.2</v>
      </c>
      <c r="N110" s="217">
        <v>50.2</v>
      </c>
      <c r="O110" s="217">
        <v>50.2</v>
      </c>
      <c r="P110" s="218">
        <f>AVERAGE(L110:O110)</f>
        <v>50.150000000000006</v>
      </c>
      <c r="Q110" s="218">
        <f>+K110-P110</f>
        <v>10.349999999999994</v>
      </c>
      <c r="R110" s="220">
        <v>2091</v>
      </c>
      <c r="S110" s="257">
        <v>12548</v>
      </c>
      <c r="T110" s="220">
        <v>6</v>
      </c>
    </row>
    <row r="111" spans="6:20" ht="15" x14ac:dyDescent="0.2">
      <c r="F111" s="216">
        <v>43576</v>
      </c>
      <c r="G111" s="217">
        <v>60.6</v>
      </c>
      <c r="H111" s="217">
        <v>60.6</v>
      </c>
      <c r="I111" s="217">
        <v>60.6</v>
      </c>
      <c r="J111" s="217">
        <v>60.6</v>
      </c>
      <c r="K111" s="218">
        <f t="shared" si="11"/>
        <v>60.6</v>
      </c>
      <c r="L111" s="219">
        <v>50.2</v>
      </c>
      <c r="M111" s="217">
        <v>50</v>
      </c>
      <c r="N111" s="217">
        <v>50</v>
      </c>
      <c r="O111" s="217">
        <v>50</v>
      </c>
      <c r="P111" s="218">
        <f>AVERAGE(L111:O111)</f>
        <v>50.05</v>
      </c>
      <c r="Q111" s="218">
        <f>+K111-P111</f>
        <v>10.550000000000004</v>
      </c>
      <c r="R111" s="220">
        <v>2128</v>
      </c>
      <c r="S111" s="257">
        <v>12770</v>
      </c>
      <c r="T111" s="220">
        <v>6</v>
      </c>
    </row>
    <row r="112" spans="6:20" ht="15" x14ac:dyDescent="0.2">
      <c r="F112" s="216">
        <v>43577</v>
      </c>
      <c r="G112" s="217">
        <v>60.7</v>
      </c>
      <c r="H112" s="217">
        <v>60.6</v>
      </c>
      <c r="I112" s="217">
        <v>60.7</v>
      </c>
      <c r="J112" s="217">
        <v>60.7</v>
      </c>
      <c r="K112" s="218">
        <f t="shared" si="11"/>
        <v>60.674999999999997</v>
      </c>
      <c r="L112" s="219">
        <v>50.8</v>
      </c>
      <c r="M112" s="217">
        <v>50.6</v>
      </c>
      <c r="N112" s="217">
        <v>50.4</v>
      </c>
      <c r="O112" s="217">
        <v>50.4</v>
      </c>
      <c r="P112" s="218">
        <f>AVERAGE(L112:O112)</f>
        <v>50.550000000000004</v>
      </c>
      <c r="Q112" s="218">
        <f>+K112-P112</f>
        <v>10.124999999999993</v>
      </c>
      <c r="R112" s="220">
        <v>2165</v>
      </c>
      <c r="S112" s="257">
        <v>12992</v>
      </c>
      <c r="T112" s="220">
        <v>6</v>
      </c>
    </row>
    <row r="113" spans="6:20" ht="15" x14ac:dyDescent="0.2">
      <c r="F113" s="216">
        <v>43578</v>
      </c>
      <c r="G113" s="217">
        <v>60.7</v>
      </c>
      <c r="H113" s="217">
        <v>60.7</v>
      </c>
      <c r="I113" s="217">
        <v>60.8</v>
      </c>
      <c r="J113" s="217">
        <v>60.8</v>
      </c>
      <c r="K113" s="218">
        <f t="shared" si="11"/>
        <v>60.75</v>
      </c>
      <c r="L113" s="219">
        <v>50.2</v>
      </c>
      <c r="M113" s="217">
        <v>50.6</v>
      </c>
      <c r="N113" s="217">
        <v>50.4</v>
      </c>
      <c r="O113" s="217">
        <v>50.4</v>
      </c>
      <c r="P113" s="218">
        <f t="shared" ref="P113:P158" si="20">AVERAGE(L113:O113)</f>
        <v>50.400000000000006</v>
      </c>
      <c r="Q113" s="218">
        <f t="shared" ref="Q113:Q158" si="21">+K113-P113</f>
        <v>10.349999999999994</v>
      </c>
      <c r="R113" s="220">
        <v>2203</v>
      </c>
      <c r="S113" s="257">
        <v>13216</v>
      </c>
      <c r="T113" s="220">
        <v>6</v>
      </c>
    </row>
    <row r="114" spans="6:20" ht="15" x14ac:dyDescent="0.2">
      <c r="F114" s="216">
        <v>43579</v>
      </c>
      <c r="G114" s="217">
        <v>60.8</v>
      </c>
      <c r="H114" s="217">
        <v>60.8</v>
      </c>
      <c r="I114" s="217">
        <v>60.8</v>
      </c>
      <c r="J114" s="217">
        <v>60.8</v>
      </c>
      <c r="K114" s="218">
        <f t="shared" si="11"/>
        <v>60.8</v>
      </c>
      <c r="L114" s="219">
        <v>50</v>
      </c>
      <c r="M114" s="217">
        <v>50.5</v>
      </c>
      <c r="N114" s="217">
        <v>50.5</v>
      </c>
      <c r="O114" s="217">
        <v>50.5</v>
      </c>
      <c r="P114" s="218">
        <f t="shared" si="20"/>
        <v>50.375</v>
      </c>
      <c r="Q114" s="218">
        <f t="shared" si="21"/>
        <v>10.424999999999997</v>
      </c>
      <c r="R114" s="220">
        <v>2203</v>
      </c>
      <c r="S114" s="257">
        <v>13216</v>
      </c>
      <c r="T114" s="220">
        <v>6</v>
      </c>
    </row>
    <row r="115" spans="6:20" ht="15" x14ac:dyDescent="0.2">
      <c r="F115" s="216">
        <v>43580</v>
      </c>
      <c r="G115" s="217">
        <v>61</v>
      </c>
      <c r="H115" s="217">
        <v>61</v>
      </c>
      <c r="I115" s="217">
        <v>61</v>
      </c>
      <c r="J115" s="217">
        <v>61</v>
      </c>
      <c r="K115" s="218">
        <f t="shared" si="11"/>
        <v>61</v>
      </c>
      <c r="L115" s="219">
        <v>50</v>
      </c>
      <c r="M115" s="217">
        <v>50.5</v>
      </c>
      <c r="N115" s="217">
        <v>50.5</v>
      </c>
      <c r="O115" s="217">
        <v>50.5</v>
      </c>
      <c r="P115" s="218">
        <f t="shared" si="20"/>
        <v>50.375</v>
      </c>
      <c r="Q115" s="218">
        <f t="shared" si="21"/>
        <v>10.625</v>
      </c>
      <c r="R115" s="220">
        <v>2278</v>
      </c>
      <c r="S115" s="257">
        <v>13667</v>
      </c>
      <c r="T115" s="220">
        <v>6</v>
      </c>
    </row>
    <row r="116" spans="6:20" ht="15" x14ac:dyDescent="0.2">
      <c r="F116" s="216">
        <v>43581</v>
      </c>
      <c r="G116" s="217">
        <v>61</v>
      </c>
      <c r="H116" s="217">
        <v>61.1</v>
      </c>
      <c r="I116" s="217">
        <v>61.1</v>
      </c>
      <c r="J116" s="217">
        <v>61.1</v>
      </c>
      <c r="K116" s="218">
        <f t="shared" si="11"/>
        <v>61.074999999999996</v>
      </c>
      <c r="L116" s="219">
        <v>50.3</v>
      </c>
      <c r="M116" s="217">
        <v>50.6</v>
      </c>
      <c r="N116" s="217">
        <v>50.5</v>
      </c>
      <c r="O116" s="217">
        <v>50.5</v>
      </c>
      <c r="P116" s="218">
        <f t="shared" si="20"/>
        <v>50.475000000000001</v>
      </c>
      <c r="Q116" s="218">
        <f t="shared" si="21"/>
        <v>10.599999999999994</v>
      </c>
      <c r="R116" s="220">
        <v>2316</v>
      </c>
      <c r="S116" s="257">
        <v>13894</v>
      </c>
      <c r="T116" s="220">
        <v>6</v>
      </c>
    </row>
    <row r="117" spans="6:20" ht="15" x14ac:dyDescent="0.2">
      <c r="F117" s="216">
        <v>43582</v>
      </c>
      <c r="G117" s="217">
        <v>61.1</v>
      </c>
      <c r="H117" s="217">
        <v>61.2</v>
      </c>
      <c r="I117" s="217">
        <v>61.2</v>
      </c>
      <c r="J117" s="217">
        <v>61.2</v>
      </c>
      <c r="K117" s="218">
        <f t="shared" si="11"/>
        <v>61.174999999999997</v>
      </c>
      <c r="L117" s="219">
        <v>50.3</v>
      </c>
      <c r="M117" s="217">
        <v>50.6</v>
      </c>
      <c r="N117" s="217">
        <v>50.5</v>
      </c>
      <c r="O117" s="217">
        <v>50.5</v>
      </c>
      <c r="P117" s="218">
        <f t="shared" si="20"/>
        <v>50.475000000000001</v>
      </c>
      <c r="Q117" s="218">
        <f t="shared" si="21"/>
        <v>10.699999999999996</v>
      </c>
      <c r="R117" s="220">
        <v>2354</v>
      </c>
      <c r="S117" s="257">
        <v>14123</v>
      </c>
      <c r="T117" s="220">
        <v>6</v>
      </c>
    </row>
    <row r="118" spans="6:20" ht="15" x14ac:dyDescent="0.2">
      <c r="F118" s="216">
        <v>43583</v>
      </c>
      <c r="G118" s="217">
        <v>61.2</v>
      </c>
      <c r="H118" s="217">
        <v>61.2</v>
      </c>
      <c r="I118" s="217">
        <v>61.2</v>
      </c>
      <c r="J118" s="217">
        <v>61.2</v>
      </c>
      <c r="K118" s="218">
        <f t="shared" si="11"/>
        <v>61.2</v>
      </c>
      <c r="L118" s="219">
        <v>50.3</v>
      </c>
      <c r="M118" s="217">
        <v>50.5</v>
      </c>
      <c r="N118" s="217">
        <v>50.5</v>
      </c>
      <c r="O118" s="217">
        <v>50.5</v>
      </c>
      <c r="P118" s="218">
        <f t="shared" si="20"/>
        <v>50.45</v>
      </c>
      <c r="Q118" s="218">
        <f t="shared" si="21"/>
        <v>10.75</v>
      </c>
      <c r="R118" s="220">
        <v>2354</v>
      </c>
      <c r="S118" s="257">
        <v>14123</v>
      </c>
      <c r="T118" s="220">
        <v>6</v>
      </c>
    </row>
    <row r="119" spans="6:20" ht="15" x14ac:dyDescent="0.2">
      <c r="F119" s="216">
        <v>43584</v>
      </c>
      <c r="G119" s="217">
        <v>61</v>
      </c>
      <c r="H119" s="217">
        <v>61.1</v>
      </c>
      <c r="I119" s="217">
        <v>61.1</v>
      </c>
      <c r="J119" s="217">
        <v>61.1</v>
      </c>
      <c r="K119" s="218">
        <f t="shared" si="11"/>
        <v>61.074999999999996</v>
      </c>
      <c r="L119" s="219">
        <v>50.4</v>
      </c>
      <c r="M119" s="217">
        <v>50.6</v>
      </c>
      <c r="N119" s="217">
        <v>50.5</v>
      </c>
      <c r="O119" s="217">
        <v>50.5</v>
      </c>
      <c r="P119" s="218">
        <f t="shared" si="20"/>
        <v>50.5</v>
      </c>
      <c r="Q119" s="218">
        <f t="shared" si="21"/>
        <v>10.574999999999996</v>
      </c>
      <c r="R119" s="220">
        <v>2316</v>
      </c>
      <c r="S119" s="257">
        <v>13894</v>
      </c>
      <c r="T119" s="220">
        <v>6</v>
      </c>
    </row>
    <row r="120" spans="6:20" ht="15" x14ac:dyDescent="0.2">
      <c r="F120" s="216">
        <v>43585</v>
      </c>
      <c r="G120" s="217">
        <v>61.1</v>
      </c>
      <c r="H120" s="217">
        <v>61.1</v>
      </c>
      <c r="I120" s="217">
        <v>61.2</v>
      </c>
      <c r="J120" s="217">
        <v>61.2</v>
      </c>
      <c r="K120" s="218">
        <f t="shared" si="11"/>
        <v>61.150000000000006</v>
      </c>
      <c r="L120" s="219">
        <v>50.5</v>
      </c>
      <c r="M120" s="217">
        <v>50.7</v>
      </c>
      <c r="N120" s="217">
        <v>50.5</v>
      </c>
      <c r="O120" s="217">
        <v>50.4</v>
      </c>
      <c r="P120" s="218">
        <f t="shared" si="20"/>
        <v>50.524999999999999</v>
      </c>
      <c r="Q120" s="218">
        <f t="shared" si="21"/>
        <v>10.625000000000007</v>
      </c>
      <c r="R120" s="220">
        <v>2354</v>
      </c>
      <c r="S120" s="257">
        <v>14123</v>
      </c>
      <c r="T120" s="220">
        <v>6</v>
      </c>
    </row>
    <row r="121" spans="6:20" ht="15" x14ac:dyDescent="0.2">
      <c r="F121" s="216">
        <v>43586</v>
      </c>
      <c r="G121" s="217">
        <v>61.1</v>
      </c>
      <c r="H121" s="217">
        <v>61.3</v>
      </c>
      <c r="I121" s="217">
        <v>61.2</v>
      </c>
      <c r="J121" s="217">
        <v>61.2</v>
      </c>
      <c r="K121" s="218">
        <f t="shared" si="11"/>
        <v>61.2</v>
      </c>
      <c r="L121" s="219">
        <v>50.3</v>
      </c>
      <c r="M121" s="217">
        <v>50.8</v>
      </c>
      <c r="N121" s="217">
        <v>50.5</v>
      </c>
      <c r="O121" s="217">
        <v>50.5</v>
      </c>
      <c r="P121" s="218">
        <f t="shared" si="20"/>
        <v>50.524999999999999</v>
      </c>
      <c r="Q121" s="218">
        <f t="shared" si="21"/>
        <v>10.675000000000004</v>
      </c>
      <c r="R121" s="220">
        <v>2354</v>
      </c>
      <c r="S121" s="257">
        <v>14123</v>
      </c>
      <c r="T121" s="220">
        <v>6</v>
      </c>
    </row>
    <row r="122" spans="6:20" ht="15" x14ac:dyDescent="0.2">
      <c r="F122" s="216">
        <v>43587</v>
      </c>
      <c r="G122" s="217">
        <v>61.1</v>
      </c>
      <c r="H122" s="217">
        <v>61.2</v>
      </c>
      <c r="I122" s="217">
        <v>61.3</v>
      </c>
      <c r="J122" s="217">
        <v>61.3</v>
      </c>
      <c r="K122" s="218">
        <f t="shared" si="11"/>
        <v>61.225000000000009</v>
      </c>
      <c r="L122" s="219">
        <v>50.2</v>
      </c>
      <c r="M122" s="217">
        <v>50.8</v>
      </c>
      <c r="N122" s="217">
        <v>50.5</v>
      </c>
      <c r="O122" s="217">
        <v>50.5</v>
      </c>
      <c r="P122" s="218">
        <f t="shared" si="20"/>
        <v>50.5</v>
      </c>
      <c r="Q122" s="218">
        <f t="shared" si="21"/>
        <v>10.725000000000009</v>
      </c>
      <c r="R122" s="220">
        <v>2354</v>
      </c>
      <c r="S122" s="257">
        <v>14123</v>
      </c>
      <c r="T122" s="220">
        <v>6</v>
      </c>
    </row>
    <row r="123" spans="6:20" ht="15" x14ac:dyDescent="0.2">
      <c r="F123" s="216">
        <v>43588</v>
      </c>
      <c r="G123" s="217">
        <v>61.1</v>
      </c>
      <c r="H123" s="217">
        <v>61.2</v>
      </c>
      <c r="I123" s="217">
        <v>61.3</v>
      </c>
      <c r="J123" s="217">
        <v>61.2</v>
      </c>
      <c r="K123" s="218">
        <f t="shared" si="11"/>
        <v>61.2</v>
      </c>
      <c r="L123" s="219">
        <v>50.4</v>
      </c>
      <c r="M123" s="217">
        <v>50.7</v>
      </c>
      <c r="N123" s="217">
        <v>50.5</v>
      </c>
      <c r="O123" s="217">
        <v>50.5</v>
      </c>
      <c r="P123" s="218">
        <f t="shared" si="20"/>
        <v>50.524999999999999</v>
      </c>
      <c r="Q123" s="218">
        <f t="shared" si="21"/>
        <v>10.675000000000004</v>
      </c>
      <c r="R123" s="220">
        <v>2354</v>
      </c>
      <c r="S123" s="257">
        <v>14123</v>
      </c>
      <c r="T123" s="220">
        <v>6</v>
      </c>
    </row>
    <row r="124" spans="6:20" ht="15" x14ac:dyDescent="0.2">
      <c r="F124" s="216">
        <v>43589</v>
      </c>
      <c r="G124" s="217">
        <v>61.2</v>
      </c>
      <c r="H124" s="217">
        <v>61.2</v>
      </c>
      <c r="I124" s="217">
        <v>61.2</v>
      </c>
      <c r="J124" s="217">
        <v>61.3</v>
      </c>
      <c r="K124" s="218">
        <f t="shared" si="11"/>
        <v>61.225000000000009</v>
      </c>
      <c r="L124" s="219">
        <v>50.3</v>
      </c>
      <c r="M124" s="217">
        <v>50.7</v>
      </c>
      <c r="N124" s="217">
        <v>50.6</v>
      </c>
      <c r="O124" s="217">
        <v>50.5</v>
      </c>
      <c r="P124" s="218">
        <f t="shared" si="20"/>
        <v>50.524999999999999</v>
      </c>
      <c r="Q124" s="218">
        <f t="shared" si="21"/>
        <v>10.70000000000001</v>
      </c>
      <c r="R124" s="220">
        <v>2354</v>
      </c>
      <c r="S124" s="257">
        <v>14123</v>
      </c>
      <c r="T124" s="220">
        <v>6</v>
      </c>
    </row>
    <row r="125" spans="6:20" ht="15" x14ac:dyDescent="0.2">
      <c r="F125" s="216">
        <v>43590</v>
      </c>
      <c r="G125" s="217">
        <v>61.3</v>
      </c>
      <c r="H125" s="217">
        <v>61.3</v>
      </c>
      <c r="I125" s="217">
        <v>61.2</v>
      </c>
      <c r="J125" s="217">
        <v>61.2</v>
      </c>
      <c r="K125" s="218">
        <f t="shared" si="11"/>
        <v>61.25</v>
      </c>
      <c r="L125" s="219">
        <v>50.3</v>
      </c>
      <c r="M125" s="217">
        <v>50.5</v>
      </c>
      <c r="N125" s="217">
        <v>50.7</v>
      </c>
      <c r="O125" s="217">
        <v>50.6</v>
      </c>
      <c r="P125" s="218">
        <f t="shared" si="20"/>
        <v>50.524999999999999</v>
      </c>
      <c r="Q125" s="218">
        <f t="shared" si="21"/>
        <v>10.725000000000001</v>
      </c>
      <c r="R125" s="220">
        <v>2392</v>
      </c>
      <c r="S125" s="257">
        <v>14353</v>
      </c>
      <c r="T125" s="220">
        <v>6</v>
      </c>
    </row>
    <row r="126" spans="6:20" ht="15" x14ac:dyDescent="0.2">
      <c r="F126" s="216">
        <v>43591</v>
      </c>
      <c r="G126" s="217">
        <v>61.4</v>
      </c>
      <c r="H126" s="217">
        <v>61.3</v>
      </c>
      <c r="I126" s="217">
        <v>61.3</v>
      </c>
      <c r="J126" s="217">
        <v>61.3</v>
      </c>
      <c r="K126" s="218">
        <f t="shared" si="11"/>
        <v>61.325000000000003</v>
      </c>
      <c r="L126" s="219">
        <v>50.7</v>
      </c>
      <c r="M126" s="217">
        <v>50.3</v>
      </c>
      <c r="N126" s="217">
        <v>50.5</v>
      </c>
      <c r="O126" s="217">
        <v>50.5</v>
      </c>
      <c r="P126" s="218">
        <f t="shared" si="20"/>
        <v>50.5</v>
      </c>
      <c r="Q126" s="218">
        <f t="shared" si="21"/>
        <v>10.825000000000003</v>
      </c>
      <c r="R126" s="220">
        <v>2392</v>
      </c>
      <c r="S126" s="257">
        <v>14353</v>
      </c>
      <c r="T126" s="220">
        <v>6</v>
      </c>
    </row>
    <row r="127" spans="6:20" ht="15" x14ac:dyDescent="0.2">
      <c r="F127" s="216">
        <v>43592</v>
      </c>
      <c r="G127" s="217">
        <v>61.4</v>
      </c>
      <c r="H127" s="217">
        <v>61.5</v>
      </c>
      <c r="I127" s="217">
        <v>61.5</v>
      </c>
      <c r="J127" s="217">
        <v>61.5</v>
      </c>
      <c r="K127" s="218">
        <f t="shared" si="11"/>
        <v>61.475000000000001</v>
      </c>
      <c r="L127" s="219">
        <v>50.2</v>
      </c>
      <c r="M127" s="217">
        <v>50.7</v>
      </c>
      <c r="N127" s="217">
        <v>50.5</v>
      </c>
      <c r="O127" s="217">
        <v>50.5</v>
      </c>
      <c r="P127" s="218">
        <f t="shared" si="20"/>
        <v>50.475000000000001</v>
      </c>
      <c r="Q127" s="218">
        <f t="shared" si="21"/>
        <v>11</v>
      </c>
      <c r="R127" s="220">
        <v>2469</v>
      </c>
      <c r="S127" s="257">
        <v>14816</v>
      </c>
      <c r="T127" s="220">
        <v>6</v>
      </c>
    </row>
    <row r="128" spans="6:20" ht="15" x14ac:dyDescent="0.2">
      <c r="F128" s="216">
        <v>43593</v>
      </c>
      <c r="G128" s="217">
        <v>61.6</v>
      </c>
      <c r="H128" s="217">
        <v>61.6</v>
      </c>
      <c r="I128" s="217">
        <v>61.7</v>
      </c>
      <c r="J128" s="217">
        <v>61.6</v>
      </c>
      <c r="K128" s="218">
        <f t="shared" si="11"/>
        <v>61.625</v>
      </c>
      <c r="L128" s="219">
        <v>50.7</v>
      </c>
      <c r="M128" s="217">
        <v>52.3</v>
      </c>
      <c r="N128" s="217">
        <v>52.1</v>
      </c>
      <c r="O128" s="217">
        <v>50.4</v>
      </c>
      <c r="P128" s="218">
        <f t="shared" si="20"/>
        <v>51.375</v>
      </c>
      <c r="Q128" s="218">
        <f t="shared" si="21"/>
        <v>10.25</v>
      </c>
      <c r="R128" s="220">
        <v>2508</v>
      </c>
      <c r="S128" s="257">
        <v>30100</v>
      </c>
      <c r="T128" s="220">
        <v>12</v>
      </c>
    </row>
    <row r="129" spans="6:20" ht="15" x14ac:dyDescent="0.2">
      <c r="F129" s="216">
        <v>43594</v>
      </c>
      <c r="G129" s="217">
        <v>61.9</v>
      </c>
      <c r="H129" s="217">
        <v>61.9</v>
      </c>
      <c r="I129" s="217">
        <v>61.9</v>
      </c>
      <c r="J129" s="217">
        <v>61.9</v>
      </c>
      <c r="K129" s="218">
        <f t="shared" si="11"/>
        <v>61.9</v>
      </c>
      <c r="L129" s="219">
        <v>52.1</v>
      </c>
      <c r="M129" s="217">
        <v>52.4</v>
      </c>
      <c r="N129" s="217">
        <v>52.5</v>
      </c>
      <c r="O129" s="217">
        <v>52.2</v>
      </c>
      <c r="P129" s="218">
        <f t="shared" si="20"/>
        <v>52.3</v>
      </c>
      <c r="Q129" s="218">
        <f t="shared" si="21"/>
        <v>9.6000000000000014</v>
      </c>
      <c r="R129" s="220">
        <v>2626</v>
      </c>
      <c r="S129" s="257">
        <v>31515</v>
      </c>
      <c r="T129" s="220">
        <v>12</v>
      </c>
    </row>
    <row r="130" spans="6:20" ht="15" x14ac:dyDescent="0.2">
      <c r="F130" s="216">
        <v>43595</v>
      </c>
      <c r="G130" s="217">
        <v>62.4</v>
      </c>
      <c r="H130" s="217">
        <v>62.5</v>
      </c>
      <c r="I130" s="217">
        <v>62.5</v>
      </c>
      <c r="J130" s="217">
        <v>62.4</v>
      </c>
      <c r="K130" s="218">
        <f t="shared" si="11"/>
        <v>62.45</v>
      </c>
      <c r="L130" s="219">
        <v>52.4</v>
      </c>
      <c r="M130" s="217">
        <v>52.7</v>
      </c>
      <c r="N130" s="217">
        <v>52.7</v>
      </c>
      <c r="O130" s="217">
        <v>52.7</v>
      </c>
      <c r="P130" s="218">
        <f t="shared" si="20"/>
        <v>52.625</v>
      </c>
      <c r="Q130" s="218">
        <f t="shared" si="21"/>
        <v>9.8250000000000028</v>
      </c>
      <c r="R130" s="220">
        <v>2867</v>
      </c>
      <c r="S130" s="257">
        <v>34409</v>
      </c>
      <c r="T130" s="220">
        <v>12</v>
      </c>
    </row>
    <row r="131" spans="6:20" ht="15" x14ac:dyDescent="0.2">
      <c r="F131" s="216">
        <v>43596</v>
      </c>
      <c r="G131" s="217">
        <v>62.9</v>
      </c>
      <c r="H131" s="217">
        <v>62.9</v>
      </c>
      <c r="I131" s="217">
        <v>62.9</v>
      </c>
      <c r="J131" s="217">
        <v>62.9</v>
      </c>
      <c r="K131" s="218">
        <f t="shared" si="11"/>
        <v>62.9</v>
      </c>
      <c r="L131" s="219">
        <v>53.5</v>
      </c>
      <c r="M131" s="217">
        <v>53</v>
      </c>
      <c r="N131" s="217">
        <v>53</v>
      </c>
      <c r="O131" s="217">
        <v>53</v>
      </c>
      <c r="P131" s="218">
        <f t="shared" si="20"/>
        <v>53.125</v>
      </c>
      <c r="Q131" s="218">
        <f t="shared" si="21"/>
        <v>9.7749999999999986</v>
      </c>
      <c r="R131" s="220">
        <v>3032</v>
      </c>
      <c r="S131" s="257">
        <v>36384</v>
      </c>
      <c r="T131" s="220">
        <v>12</v>
      </c>
    </row>
    <row r="132" spans="6:20" ht="15" x14ac:dyDescent="0.2">
      <c r="F132" s="216">
        <v>43597</v>
      </c>
      <c r="G132" s="217">
        <v>63.1</v>
      </c>
      <c r="H132" s="217">
        <v>63.2</v>
      </c>
      <c r="I132" s="217">
        <v>63.1</v>
      </c>
      <c r="J132" s="217">
        <v>63.2</v>
      </c>
      <c r="K132" s="218">
        <f t="shared" si="11"/>
        <v>63.150000000000006</v>
      </c>
      <c r="L132" s="219">
        <v>52.9</v>
      </c>
      <c r="M132" s="217">
        <v>53</v>
      </c>
      <c r="N132" s="217">
        <v>52.9</v>
      </c>
      <c r="O132" s="217">
        <v>53</v>
      </c>
      <c r="P132" s="218">
        <f t="shared" si="20"/>
        <v>52.95</v>
      </c>
      <c r="Q132" s="218">
        <f t="shared" si="21"/>
        <v>10.200000000000003</v>
      </c>
      <c r="R132" s="220">
        <v>3157</v>
      </c>
      <c r="S132" s="257">
        <v>37889</v>
      </c>
      <c r="T132" s="220">
        <v>12</v>
      </c>
    </row>
    <row r="133" spans="6:20" ht="15" x14ac:dyDescent="0.2">
      <c r="F133" s="216">
        <v>43598</v>
      </c>
      <c r="G133" s="217">
        <v>63.3</v>
      </c>
      <c r="H133" s="217">
        <v>63.4</v>
      </c>
      <c r="I133" s="217">
        <v>63.4</v>
      </c>
      <c r="J133" s="217">
        <v>63.4</v>
      </c>
      <c r="K133" s="218">
        <f t="shared" si="11"/>
        <v>63.375</v>
      </c>
      <c r="L133" s="219">
        <v>52.8</v>
      </c>
      <c r="M133" s="217">
        <v>53.3</v>
      </c>
      <c r="N133" s="217">
        <v>53.3</v>
      </c>
      <c r="O133" s="217">
        <v>53.3</v>
      </c>
      <c r="P133" s="218">
        <f t="shared" si="20"/>
        <v>53.174999999999997</v>
      </c>
      <c r="Q133" s="218">
        <f t="shared" si="21"/>
        <v>10.200000000000003</v>
      </c>
      <c r="R133" s="220">
        <v>3242</v>
      </c>
      <c r="S133" s="257">
        <v>38903</v>
      </c>
      <c r="T133" s="220">
        <v>12</v>
      </c>
    </row>
    <row r="134" spans="6:20" ht="15" x14ac:dyDescent="0.2">
      <c r="F134" s="216">
        <v>43599</v>
      </c>
      <c r="G134" s="217">
        <v>63.4</v>
      </c>
      <c r="H134" s="217">
        <v>63.5</v>
      </c>
      <c r="I134" s="217">
        <v>63.4</v>
      </c>
      <c r="J134" s="217">
        <v>63.4</v>
      </c>
      <c r="K134" s="218">
        <f t="shared" si="11"/>
        <v>63.425000000000004</v>
      </c>
      <c r="L134" s="219">
        <v>52.8</v>
      </c>
      <c r="M134" s="217">
        <v>53.3</v>
      </c>
      <c r="N134" s="217">
        <v>53.3</v>
      </c>
      <c r="O134" s="217">
        <v>53.3</v>
      </c>
      <c r="P134" s="218">
        <f t="shared" si="20"/>
        <v>53.174999999999997</v>
      </c>
      <c r="Q134" s="218">
        <f t="shared" si="21"/>
        <v>10.250000000000007</v>
      </c>
      <c r="R134" s="220">
        <v>3242</v>
      </c>
      <c r="S134" s="257">
        <v>38903</v>
      </c>
      <c r="T134" s="220">
        <v>12</v>
      </c>
    </row>
    <row r="135" spans="6:20" ht="15" x14ac:dyDescent="0.2">
      <c r="F135" s="216">
        <v>43600</v>
      </c>
      <c r="G135" s="217">
        <v>63</v>
      </c>
      <c r="H135" s="217">
        <v>63.5</v>
      </c>
      <c r="I135" s="217">
        <v>63.5</v>
      </c>
      <c r="J135" s="217">
        <v>63.5</v>
      </c>
      <c r="K135" s="218">
        <f t="shared" si="11"/>
        <v>63.375</v>
      </c>
      <c r="L135" s="219">
        <v>54</v>
      </c>
      <c r="M135" s="217">
        <v>54.3</v>
      </c>
      <c r="N135" s="217">
        <v>54.2</v>
      </c>
      <c r="O135" s="217">
        <v>54.3</v>
      </c>
      <c r="P135" s="218">
        <f t="shared" si="20"/>
        <v>54.2</v>
      </c>
      <c r="Q135" s="218">
        <f t="shared" si="21"/>
        <v>9.1749999999999972</v>
      </c>
      <c r="R135" s="220">
        <v>3242</v>
      </c>
      <c r="S135" s="257">
        <v>58354</v>
      </c>
      <c r="T135" s="220">
        <v>18</v>
      </c>
    </row>
    <row r="136" spans="6:20" ht="15" x14ac:dyDescent="0.2">
      <c r="F136" s="216">
        <v>43601</v>
      </c>
      <c r="G136" s="217">
        <v>63.4</v>
      </c>
      <c r="H136" s="217">
        <v>63.4</v>
      </c>
      <c r="I136" s="217">
        <v>63.4</v>
      </c>
      <c r="J136" s="217">
        <v>63.3</v>
      </c>
      <c r="K136" s="218">
        <f t="shared" si="11"/>
        <v>63.375</v>
      </c>
      <c r="L136" s="219">
        <v>54.5</v>
      </c>
      <c r="M136" s="217">
        <v>54.5</v>
      </c>
      <c r="N136" s="217">
        <v>54.4</v>
      </c>
      <c r="O136" s="217">
        <v>54.4</v>
      </c>
      <c r="P136" s="218">
        <f t="shared" si="20"/>
        <v>54.45</v>
      </c>
      <c r="Q136" s="218">
        <f t="shared" si="21"/>
        <v>8.9249999999999972</v>
      </c>
      <c r="R136" s="220">
        <v>3242</v>
      </c>
      <c r="S136" s="257">
        <v>58354</v>
      </c>
      <c r="T136" s="220">
        <v>18</v>
      </c>
    </row>
    <row r="137" spans="6:20" ht="15" x14ac:dyDescent="0.2">
      <c r="F137" s="216">
        <v>43602</v>
      </c>
      <c r="G137" s="217">
        <v>63.5</v>
      </c>
      <c r="H137" s="217">
        <v>63.6</v>
      </c>
      <c r="I137" s="217">
        <v>63.7</v>
      </c>
      <c r="J137" s="217">
        <v>63.6</v>
      </c>
      <c r="K137" s="218">
        <f t="shared" si="11"/>
        <v>63.6</v>
      </c>
      <c r="L137" s="219">
        <v>54.4</v>
      </c>
      <c r="M137" s="217">
        <v>54.8</v>
      </c>
      <c r="N137" s="217">
        <v>54.8</v>
      </c>
      <c r="O137" s="217">
        <v>54.8</v>
      </c>
      <c r="P137" s="218">
        <f t="shared" si="20"/>
        <v>54.7</v>
      </c>
      <c r="Q137" s="218">
        <f t="shared" si="21"/>
        <v>8.8999999999999986</v>
      </c>
      <c r="R137" s="220"/>
      <c r="S137" s="257"/>
      <c r="T137" s="220"/>
    </row>
    <row r="138" spans="6:20" ht="15" x14ac:dyDescent="0.2">
      <c r="F138" s="216">
        <v>43603</v>
      </c>
      <c r="G138" s="217">
        <v>63.6</v>
      </c>
      <c r="H138" s="217">
        <v>63.8</v>
      </c>
      <c r="I138" s="217">
        <v>63.8</v>
      </c>
      <c r="J138" s="217">
        <v>63.7</v>
      </c>
      <c r="K138" s="218">
        <f t="shared" si="11"/>
        <v>63.724999999999994</v>
      </c>
      <c r="L138" s="219">
        <v>54.6</v>
      </c>
      <c r="M138" s="217">
        <v>54.8</v>
      </c>
      <c r="N138" s="217">
        <v>54.8</v>
      </c>
      <c r="O138" s="217">
        <v>54.8</v>
      </c>
      <c r="P138" s="218">
        <f t="shared" si="20"/>
        <v>54.75</v>
      </c>
      <c r="Q138" s="218">
        <f t="shared" si="21"/>
        <v>8.9749999999999943</v>
      </c>
      <c r="R138" s="220">
        <v>3370</v>
      </c>
      <c r="S138" s="257">
        <v>60660</v>
      </c>
      <c r="T138" s="220">
        <v>18</v>
      </c>
    </row>
    <row r="139" spans="6:20" ht="15" x14ac:dyDescent="0.2">
      <c r="F139" s="216">
        <v>43604</v>
      </c>
      <c r="G139" s="217">
        <v>63.6</v>
      </c>
      <c r="H139" s="217">
        <v>63.8</v>
      </c>
      <c r="I139" s="217">
        <v>63.8</v>
      </c>
      <c r="J139" s="217">
        <v>63.8</v>
      </c>
      <c r="K139" s="218">
        <f t="shared" si="11"/>
        <v>63.75</v>
      </c>
      <c r="L139" s="219">
        <v>54.7</v>
      </c>
      <c r="M139" s="217">
        <v>54.9</v>
      </c>
      <c r="N139" s="217">
        <v>54.9</v>
      </c>
      <c r="O139" s="217">
        <v>54.9</v>
      </c>
      <c r="P139" s="218">
        <f t="shared" si="20"/>
        <v>54.85</v>
      </c>
      <c r="Q139" s="218">
        <f t="shared" si="21"/>
        <v>8.8999999999999986</v>
      </c>
      <c r="R139" s="220">
        <v>3413</v>
      </c>
      <c r="S139" s="257">
        <v>61435</v>
      </c>
      <c r="T139" s="220">
        <v>18</v>
      </c>
    </row>
    <row r="140" spans="6:20" ht="15" x14ac:dyDescent="0.2">
      <c r="F140" s="216">
        <v>43605</v>
      </c>
      <c r="G140" s="217">
        <v>64</v>
      </c>
      <c r="H140" s="217">
        <v>64</v>
      </c>
      <c r="I140" s="217">
        <v>64</v>
      </c>
      <c r="J140" s="217">
        <v>64</v>
      </c>
      <c r="K140" s="218">
        <f t="shared" si="11"/>
        <v>64</v>
      </c>
      <c r="L140" s="219">
        <v>54.8</v>
      </c>
      <c r="M140" s="217">
        <v>55</v>
      </c>
      <c r="N140" s="217">
        <v>55</v>
      </c>
      <c r="O140" s="217">
        <v>55</v>
      </c>
      <c r="P140" s="218">
        <f t="shared" si="20"/>
        <v>54.95</v>
      </c>
      <c r="Q140" s="218">
        <f t="shared" si="21"/>
        <v>9.0499999999999972</v>
      </c>
      <c r="R140" s="220">
        <v>3500</v>
      </c>
      <c r="S140" s="257">
        <v>62995</v>
      </c>
      <c r="T140" s="220">
        <v>18</v>
      </c>
    </row>
    <row r="141" spans="6:20" ht="15" x14ac:dyDescent="0.2">
      <c r="F141" s="216">
        <v>43606</v>
      </c>
      <c r="G141" s="217">
        <v>64</v>
      </c>
      <c r="H141" s="217">
        <v>64</v>
      </c>
      <c r="I141" s="217">
        <v>64</v>
      </c>
      <c r="J141" s="217">
        <v>64</v>
      </c>
      <c r="K141" s="218">
        <f t="shared" si="11"/>
        <v>64</v>
      </c>
      <c r="L141" s="219">
        <v>54.8</v>
      </c>
      <c r="M141" s="217">
        <v>55</v>
      </c>
      <c r="N141" s="217">
        <v>55.5</v>
      </c>
      <c r="O141" s="217">
        <v>55</v>
      </c>
      <c r="P141" s="218">
        <f t="shared" si="20"/>
        <v>55.075000000000003</v>
      </c>
      <c r="Q141" s="218">
        <f t="shared" si="21"/>
        <v>8.9249999999999972</v>
      </c>
      <c r="R141" s="220">
        <v>3500</v>
      </c>
      <c r="S141" s="257">
        <v>62995</v>
      </c>
      <c r="T141" s="220">
        <v>18</v>
      </c>
    </row>
    <row r="142" spans="6:20" ht="15" x14ac:dyDescent="0.2">
      <c r="F142" s="216">
        <v>43607</v>
      </c>
      <c r="G142" s="217">
        <v>64.2</v>
      </c>
      <c r="H142" s="217">
        <v>64.400000000000006</v>
      </c>
      <c r="I142" s="217">
        <v>64.400000000000006</v>
      </c>
      <c r="J142" s="217">
        <v>64.400000000000006</v>
      </c>
      <c r="K142" s="218">
        <f t="shared" si="11"/>
        <v>64.350000000000009</v>
      </c>
      <c r="L142" s="219">
        <v>54.6</v>
      </c>
      <c r="M142" s="217">
        <v>54.9</v>
      </c>
      <c r="N142" s="217">
        <v>54.9</v>
      </c>
      <c r="O142" s="217">
        <v>54.8</v>
      </c>
      <c r="P142" s="218">
        <f t="shared" si="20"/>
        <v>54.8</v>
      </c>
      <c r="Q142" s="218">
        <f t="shared" si="21"/>
        <v>9.5500000000000114</v>
      </c>
      <c r="R142" s="220">
        <v>3675</v>
      </c>
      <c r="S142" s="257">
        <v>66153</v>
      </c>
      <c r="T142" s="220">
        <v>18</v>
      </c>
    </row>
    <row r="143" spans="6:20" ht="15" x14ac:dyDescent="0.2">
      <c r="F143" s="216">
        <v>43608</v>
      </c>
      <c r="G143" s="217">
        <v>64.099999999999994</v>
      </c>
      <c r="H143" s="217">
        <v>64.3</v>
      </c>
      <c r="I143" s="217">
        <v>64.3</v>
      </c>
      <c r="J143" s="217">
        <v>64.3</v>
      </c>
      <c r="K143" s="218">
        <f t="shared" si="11"/>
        <v>64.25</v>
      </c>
      <c r="L143" s="219">
        <v>54.7</v>
      </c>
      <c r="M143" s="217">
        <v>55</v>
      </c>
      <c r="N143" s="217">
        <v>55</v>
      </c>
      <c r="O143" s="217">
        <v>54.9</v>
      </c>
      <c r="P143" s="218">
        <f t="shared" si="20"/>
        <v>54.9</v>
      </c>
      <c r="Q143" s="218">
        <f t="shared" si="21"/>
        <v>9.3500000000000014</v>
      </c>
      <c r="R143" s="220">
        <v>3631</v>
      </c>
      <c r="S143" s="257">
        <v>65359</v>
      </c>
      <c r="T143" s="220">
        <v>18</v>
      </c>
    </row>
    <row r="144" spans="6:20" ht="15" x14ac:dyDescent="0.2">
      <c r="F144" s="216">
        <v>43609</v>
      </c>
      <c r="G144" s="217">
        <v>64</v>
      </c>
      <c r="H144" s="217">
        <v>64.2</v>
      </c>
      <c r="I144" s="217">
        <v>64.2</v>
      </c>
      <c r="J144" s="217">
        <v>64.2</v>
      </c>
      <c r="K144" s="218">
        <f t="shared" si="11"/>
        <v>64.149999999999991</v>
      </c>
      <c r="L144" s="219">
        <v>54.8</v>
      </c>
      <c r="M144" s="217">
        <v>55</v>
      </c>
      <c r="N144" s="217">
        <v>55</v>
      </c>
      <c r="O144" s="217">
        <v>55</v>
      </c>
      <c r="P144" s="218">
        <f t="shared" si="20"/>
        <v>54.95</v>
      </c>
      <c r="Q144" s="218">
        <f t="shared" si="21"/>
        <v>9.1999999999999886</v>
      </c>
      <c r="R144" s="220">
        <v>3587</v>
      </c>
      <c r="S144" s="257">
        <v>64568</v>
      </c>
      <c r="T144" s="220">
        <v>18</v>
      </c>
    </row>
    <row r="145" spans="6:20" ht="15" x14ac:dyDescent="0.2">
      <c r="F145" s="216">
        <v>43610</v>
      </c>
      <c r="G145" s="217">
        <v>64</v>
      </c>
      <c r="H145" s="217">
        <v>64.2</v>
      </c>
      <c r="I145" s="217">
        <v>64.2</v>
      </c>
      <c r="J145" s="217">
        <v>64.2</v>
      </c>
      <c r="K145" s="218">
        <f t="shared" si="11"/>
        <v>64.149999999999991</v>
      </c>
      <c r="L145" s="219">
        <v>54.7</v>
      </c>
      <c r="M145" s="217">
        <v>55</v>
      </c>
      <c r="N145" s="217">
        <v>55</v>
      </c>
      <c r="O145" s="217">
        <v>55</v>
      </c>
      <c r="P145" s="218">
        <f t="shared" si="20"/>
        <v>54.924999999999997</v>
      </c>
      <c r="Q145" s="218">
        <f t="shared" si="21"/>
        <v>9.2249999999999943</v>
      </c>
      <c r="R145" s="220">
        <v>3543</v>
      </c>
      <c r="S145" s="257">
        <v>63780</v>
      </c>
      <c r="T145" s="220">
        <v>18</v>
      </c>
    </row>
    <row r="146" spans="6:20" ht="15" x14ac:dyDescent="0.2">
      <c r="F146" s="216">
        <v>43611</v>
      </c>
      <c r="G146" s="217">
        <v>64</v>
      </c>
      <c r="H146" s="217">
        <v>64</v>
      </c>
      <c r="I146" s="217">
        <v>64</v>
      </c>
      <c r="J146" s="217">
        <v>64</v>
      </c>
      <c r="K146" s="218">
        <f t="shared" si="11"/>
        <v>64</v>
      </c>
      <c r="L146" s="219">
        <v>54.7</v>
      </c>
      <c r="M146" s="217">
        <v>54.8</v>
      </c>
      <c r="N146" s="217">
        <v>54.8</v>
      </c>
      <c r="O146" s="217">
        <v>54.8</v>
      </c>
      <c r="P146" s="218">
        <f t="shared" si="20"/>
        <v>54.775000000000006</v>
      </c>
      <c r="Q146" s="218">
        <f t="shared" si="21"/>
        <v>9.2249999999999943</v>
      </c>
      <c r="R146" s="220">
        <v>3500</v>
      </c>
      <c r="S146" s="257">
        <v>62995</v>
      </c>
      <c r="T146" s="220">
        <v>18</v>
      </c>
    </row>
    <row r="147" spans="6:20" ht="15" x14ac:dyDescent="0.2">
      <c r="F147" s="216">
        <v>43612</v>
      </c>
      <c r="G147" s="217">
        <v>64</v>
      </c>
      <c r="H147" s="217">
        <v>64.099999999999994</v>
      </c>
      <c r="I147" s="217">
        <v>64.099999999999994</v>
      </c>
      <c r="J147" s="217">
        <v>64.099999999999994</v>
      </c>
      <c r="K147" s="218">
        <f t="shared" si="11"/>
        <v>64.074999999999989</v>
      </c>
      <c r="L147" s="219">
        <v>55</v>
      </c>
      <c r="M147" s="217">
        <v>55</v>
      </c>
      <c r="N147" s="217">
        <v>55.2</v>
      </c>
      <c r="O147" s="217">
        <v>54.7</v>
      </c>
      <c r="P147" s="218">
        <f t="shared" si="20"/>
        <v>54.974999999999994</v>
      </c>
      <c r="Q147" s="218">
        <f t="shared" si="21"/>
        <v>9.0999999999999943</v>
      </c>
      <c r="R147" s="220">
        <v>3543</v>
      </c>
      <c r="S147" s="257">
        <v>63780</v>
      </c>
      <c r="T147" s="220">
        <v>18</v>
      </c>
    </row>
    <row r="148" spans="6:20" ht="15" x14ac:dyDescent="0.2">
      <c r="F148" s="216">
        <v>43613</v>
      </c>
      <c r="G148" s="217">
        <v>63.9</v>
      </c>
      <c r="H148" s="217">
        <v>64</v>
      </c>
      <c r="I148" s="217">
        <v>64</v>
      </c>
      <c r="J148" s="217">
        <v>64</v>
      </c>
      <c r="K148" s="218">
        <f t="shared" si="11"/>
        <v>63.975000000000001</v>
      </c>
      <c r="L148" s="219">
        <v>54.5</v>
      </c>
      <c r="M148" s="217">
        <v>55</v>
      </c>
      <c r="N148" s="217">
        <v>55.1</v>
      </c>
      <c r="O148" s="217">
        <v>54.7</v>
      </c>
      <c r="P148" s="218">
        <f t="shared" si="20"/>
        <v>54.825000000000003</v>
      </c>
      <c r="Q148" s="218">
        <f t="shared" si="21"/>
        <v>9.1499999999999986</v>
      </c>
      <c r="R148" s="220">
        <v>3500</v>
      </c>
      <c r="S148" s="257">
        <v>62995</v>
      </c>
      <c r="T148" s="220">
        <v>18</v>
      </c>
    </row>
    <row r="149" spans="6:20" ht="15" x14ac:dyDescent="0.2">
      <c r="F149" s="216">
        <v>43614</v>
      </c>
      <c r="G149" s="217">
        <v>63.8</v>
      </c>
      <c r="H149" s="217">
        <v>63.9</v>
      </c>
      <c r="I149" s="217">
        <v>63.9</v>
      </c>
      <c r="J149" s="217">
        <v>63.9</v>
      </c>
      <c r="K149" s="218">
        <f t="shared" si="11"/>
        <v>63.875</v>
      </c>
      <c r="L149" s="219">
        <v>54.5</v>
      </c>
      <c r="M149" s="217">
        <v>54.7</v>
      </c>
      <c r="N149" s="217">
        <v>54.8</v>
      </c>
      <c r="O149" s="217">
        <v>54.7</v>
      </c>
      <c r="P149" s="218">
        <f t="shared" si="20"/>
        <v>54.674999999999997</v>
      </c>
      <c r="Q149" s="218">
        <f t="shared" si="21"/>
        <v>9.2000000000000028</v>
      </c>
      <c r="R149" s="220">
        <v>3456</v>
      </c>
      <c r="S149" s="257">
        <v>62214</v>
      </c>
      <c r="T149" s="220">
        <v>18</v>
      </c>
    </row>
    <row r="150" spans="6:20" ht="15" x14ac:dyDescent="0.2">
      <c r="F150" s="216">
        <v>43615</v>
      </c>
      <c r="G150" s="217">
        <v>63.7</v>
      </c>
      <c r="H150" s="217">
        <v>63.8</v>
      </c>
      <c r="I150" s="217">
        <v>63.8</v>
      </c>
      <c r="J150" s="217">
        <v>63.8</v>
      </c>
      <c r="K150" s="218">
        <f t="shared" si="11"/>
        <v>63.775000000000006</v>
      </c>
      <c r="L150" s="219">
        <v>54.5</v>
      </c>
      <c r="M150" s="217">
        <v>54.7</v>
      </c>
      <c r="N150" s="217">
        <v>54.6</v>
      </c>
      <c r="O150" s="217">
        <v>54.8</v>
      </c>
      <c r="P150" s="218">
        <f t="shared" si="20"/>
        <v>54.650000000000006</v>
      </c>
      <c r="Q150" s="218">
        <f t="shared" si="21"/>
        <v>9.125</v>
      </c>
      <c r="R150" s="220">
        <v>3413</v>
      </c>
      <c r="S150" s="257">
        <v>61435</v>
      </c>
      <c r="T150" s="220">
        <v>18</v>
      </c>
    </row>
    <row r="151" spans="6:20" ht="15" x14ac:dyDescent="0.2">
      <c r="F151" s="216">
        <v>43616</v>
      </c>
      <c r="G151" s="217">
        <v>63.6</v>
      </c>
      <c r="H151" s="217">
        <v>63.8</v>
      </c>
      <c r="I151" s="217">
        <v>63.8</v>
      </c>
      <c r="J151" s="217">
        <v>63.7</v>
      </c>
      <c r="K151" s="218">
        <f t="shared" si="11"/>
        <v>63.724999999999994</v>
      </c>
      <c r="L151" s="219">
        <v>54.5</v>
      </c>
      <c r="M151" s="217">
        <v>54.7</v>
      </c>
      <c r="N151" s="217">
        <v>54.7</v>
      </c>
      <c r="O151" s="217">
        <v>54.6</v>
      </c>
      <c r="P151" s="218">
        <f t="shared" si="20"/>
        <v>54.625</v>
      </c>
      <c r="Q151" s="218">
        <f t="shared" si="21"/>
        <v>9.0999999999999943</v>
      </c>
      <c r="R151" s="220">
        <v>3370</v>
      </c>
      <c r="S151" s="257">
        <v>60660</v>
      </c>
      <c r="T151" s="220">
        <v>18</v>
      </c>
    </row>
    <row r="152" spans="6:20" ht="15" x14ac:dyDescent="0.2">
      <c r="F152" s="216">
        <v>43617</v>
      </c>
      <c r="G152" s="217">
        <v>63.5</v>
      </c>
      <c r="H152" s="217">
        <v>63.7</v>
      </c>
      <c r="I152" s="217">
        <v>63.8</v>
      </c>
      <c r="J152" s="217">
        <v>63.6</v>
      </c>
      <c r="K152" s="218">
        <f t="shared" si="11"/>
        <v>63.65</v>
      </c>
      <c r="L152" s="219">
        <v>54.5</v>
      </c>
      <c r="M152" s="217">
        <v>54.6</v>
      </c>
      <c r="N152" s="217">
        <v>54.7</v>
      </c>
      <c r="O152" s="217">
        <v>54.5</v>
      </c>
      <c r="P152" s="218">
        <f t="shared" si="20"/>
        <v>54.575000000000003</v>
      </c>
      <c r="Q152" s="218">
        <f t="shared" si="21"/>
        <v>9.0749999999999957</v>
      </c>
      <c r="R152" s="220">
        <v>3370</v>
      </c>
      <c r="S152" s="257">
        <v>60660</v>
      </c>
      <c r="T152" s="220">
        <v>18</v>
      </c>
    </row>
    <row r="153" spans="6:20" ht="15" x14ac:dyDescent="0.2">
      <c r="F153" s="216">
        <v>43618</v>
      </c>
      <c r="G153" s="217">
        <v>63.4</v>
      </c>
      <c r="H153" s="217">
        <v>63.6</v>
      </c>
      <c r="I153" s="217">
        <v>63.6</v>
      </c>
      <c r="J153" s="217">
        <v>63.4</v>
      </c>
      <c r="K153" s="218">
        <f t="shared" si="11"/>
        <v>63.5</v>
      </c>
      <c r="L153" s="219">
        <v>54.2</v>
      </c>
      <c r="M153" s="217">
        <v>54.6</v>
      </c>
      <c r="N153" s="217">
        <v>54.5</v>
      </c>
      <c r="O153" s="217">
        <v>54.4</v>
      </c>
      <c r="P153" s="218">
        <f t="shared" si="20"/>
        <v>54.425000000000004</v>
      </c>
      <c r="Q153" s="218">
        <f t="shared" si="21"/>
        <v>9.0749999999999957</v>
      </c>
      <c r="R153" s="220">
        <v>3284</v>
      </c>
      <c r="S153" s="257">
        <v>59119</v>
      </c>
      <c r="T153" s="220">
        <v>18</v>
      </c>
    </row>
    <row r="154" spans="6:20" ht="15" x14ac:dyDescent="0.2">
      <c r="F154" s="216">
        <v>43619</v>
      </c>
      <c r="G154" s="217">
        <v>63.2</v>
      </c>
      <c r="H154" s="217">
        <v>63.4</v>
      </c>
      <c r="I154" s="217">
        <v>63.4</v>
      </c>
      <c r="J154" s="217">
        <v>63.4</v>
      </c>
      <c r="K154" s="218">
        <f t="shared" si="11"/>
        <v>63.35</v>
      </c>
      <c r="L154" s="219">
        <v>54.2</v>
      </c>
      <c r="M154" s="217">
        <v>54.5</v>
      </c>
      <c r="N154" s="217">
        <v>54.5</v>
      </c>
      <c r="O154" s="217">
        <v>54.4</v>
      </c>
      <c r="P154" s="218">
        <f t="shared" si="20"/>
        <v>54.4</v>
      </c>
      <c r="Q154" s="218">
        <f t="shared" si="21"/>
        <v>8.9500000000000028</v>
      </c>
      <c r="R154" s="220">
        <v>3242</v>
      </c>
      <c r="S154" s="257">
        <v>58354</v>
      </c>
      <c r="T154" s="220">
        <v>18</v>
      </c>
    </row>
    <row r="155" spans="6:20" ht="15" x14ac:dyDescent="0.2">
      <c r="F155" s="216">
        <v>43620</v>
      </c>
      <c r="G155" s="217">
        <v>63.2</v>
      </c>
      <c r="H155" s="217">
        <v>63.3</v>
      </c>
      <c r="I155" s="217">
        <v>63.3</v>
      </c>
      <c r="J155" s="217">
        <v>63.3</v>
      </c>
      <c r="K155" s="218">
        <f t="shared" si="11"/>
        <v>63.275000000000006</v>
      </c>
      <c r="L155" s="219">
        <v>54.1</v>
      </c>
      <c r="M155" s="217">
        <v>54.4</v>
      </c>
      <c r="N155" s="217">
        <v>54.4</v>
      </c>
      <c r="O155" s="217">
        <v>54.3</v>
      </c>
      <c r="P155" s="218">
        <f t="shared" si="20"/>
        <v>54.3</v>
      </c>
      <c r="Q155" s="218">
        <f t="shared" si="21"/>
        <v>8.9750000000000085</v>
      </c>
      <c r="R155" s="220">
        <v>3200</v>
      </c>
      <c r="S155" s="257">
        <v>57592</v>
      </c>
      <c r="T155" s="220">
        <v>18</v>
      </c>
    </row>
    <row r="156" spans="6:20" ht="15" x14ac:dyDescent="0.2">
      <c r="F156" s="216">
        <v>43621</v>
      </c>
      <c r="G156" s="217">
        <v>63.2</v>
      </c>
      <c r="H156" s="217">
        <v>63.3</v>
      </c>
      <c r="I156" s="217">
        <v>63.3</v>
      </c>
      <c r="J156" s="217">
        <v>63.3</v>
      </c>
      <c r="K156" s="218">
        <f t="shared" si="11"/>
        <v>63.275000000000006</v>
      </c>
      <c r="L156" s="219">
        <v>54.1</v>
      </c>
      <c r="M156" s="217">
        <v>54.4</v>
      </c>
      <c r="N156" s="217">
        <v>54.3</v>
      </c>
      <c r="O156" s="217">
        <v>54.3</v>
      </c>
      <c r="P156" s="218">
        <f t="shared" si="20"/>
        <v>54.275000000000006</v>
      </c>
      <c r="Q156" s="218">
        <f t="shared" si="21"/>
        <v>9</v>
      </c>
      <c r="R156" s="220">
        <v>3200</v>
      </c>
      <c r="S156" s="257">
        <v>57592</v>
      </c>
      <c r="T156" s="220">
        <v>18</v>
      </c>
    </row>
    <row r="157" spans="6:20" ht="15" x14ac:dyDescent="0.2">
      <c r="F157" s="216">
        <v>43622</v>
      </c>
      <c r="G157" s="217">
        <v>63.3</v>
      </c>
      <c r="H157" s="217">
        <v>63.5</v>
      </c>
      <c r="I157" s="217">
        <v>63.5</v>
      </c>
      <c r="J157" s="217">
        <v>63.4</v>
      </c>
      <c r="K157" s="218">
        <f t="shared" si="11"/>
        <v>63.425000000000004</v>
      </c>
      <c r="L157" s="219">
        <v>54.3</v>
      </c>
      <c r="M157" s="217">
        <v>54.6</v>
      </c>
      <c r="N157" s="217">
        <v>54.6</v>
      </c>
      <c r="O157" s="217">
        <v>54.5</v>
      </c>
      <c r="P157" s="218">
        <f t="shared" si="20"/>
        <v>54.5</v>
      </c>
      <c r="Q157" s="218">
        <f t="shared" si="21"/>
        <v>8.9250000000000043</v>
      </c>
      <c r="R157" s="220">
        <v>3242</v>
      </c>
      <c r="S157" s="257">
        <v>58354</v>
      </c>
      <c r="T157" s="220">
        <v>18</v>
      </c>
    </row>
    <row r="158" spans="6:20" ht="15" x14ac:dyDescent="0.2">
      <c r="F158" s="216">
        <v>43623</v>
      </c>
      <c r="G158" s="217">
        <v>63.4</v>
      </c>
      <c r="H158" s="217">
        <v>63.5</v>
      </c>
      <c r="I158" s="217">
        <v>63.6</v>
      </c>
      <c r="J158" s="217">
        <v>63.5</v>
      </c>
      <c r="K158" s="218">
        <f t="shared" si="11"/>
        <v>63.5</v>
      </c>
      <c r="L158" s="219">
        <v>54.3</v>
      </c>
      <c r="M158" s="217">
        <v>54.6</v>
      </c>
      <c r="N158" s="217">
        <v>54.6</v>
      </c>
      <c r="O158" s="217">
        <v>54.5</v>
      </c>
      <c r="P158" s="218">
        <f t="shared" si="20"/>
        <v>54.5</v>
      </c>
      <c r="Q158" s="218">
        <f t="shared" si="21"/>
        <v>9</v>
      </c>
      <c r="R158" s="220">
        <v>3284</v>
      </c>
      <c r="S158" s="257">
        <v>59119</v>
      </c>
      <c r="T158" s="220">
        <v>18</v>
      </c>
    </row>
    <row r="159" spans="6:20" ht="15" x14ac:dyDescent="0.2">
      <c r="F159" s="216">
        <v>43624</v>
      </c>
      <c r="G159" s="217">
        <v>63.4</v>
      </c>
      <c r="H159" s="217">
        <v>63.4</v>
      </c>
      <c r="I159" s="217">
        <v>63.6</v>
      </c>
      <c r="J159" s="217">
        <v>63.6</v>
      </c>
      <c r="K159" s="218">
        <f t="shared" si="11"/>
        <v>63.5</v>
      </c>
      <c r="L159" s="219">
        <v>54.3</v>
      </c>
      <c r="M159" s="217">
        <v>54.6</v>
      </c>
      <c r="N159" s="217">
        <v>54.6</v>
      </c>
      <c r="O159" s="217">
        <v>54.5</v>
      </c>
      <c r="P159" s="218">
        <f t="shared" ref="P159:P172" si="22">AVERAGE(L159:O159)</f>
        <v>54.5</v>
      </c>
      <c r="Q159" s="218">
        <f t="shared" ref="Q159:Q172" si="23">+K159-P159</f>
        <v>9</v>
      </c>
      <c r="R159" s="220">
        <v>3284</v>
      </c>
      <c r="S159" s="257">
        <v>59119</v>
      </c>
      <c r="T159" s="220">
        <v>18</v>
      </c>
    </row>
    <row r="160" spans="6:20" ht="15" x14ac:dyDescent="0.2">
      <c r="F160" s="216">
        <v>43625</v>
      </c>
      <c r="G160" s="217">
        <v>63.4</v>
      </c>
      <c r="H160" s="217">
        <v>63.6</v>
      </c>
      <c r="I160" s="217">
        <v>63.6</v>
      </c>
      <c r="J160" s="217">
        <v>63.6</v>
      </c>
      <c r="K160" s="218">
        <f t="shared" si="11"/>
        <v>63.55</v>
      </c>
      <c r="L160" s="219">
        <v>54.3</v>
      </c>
      <c r="M160" s="217">
        <v>54.6</v>
      </c>
      <c r="N160" s="217">
        <v>54.6</v>
      </c>
      <c r="O160" s="217">
        <v>54.5</v>
      </c>
      <c r="P160" s="218">
        <f t="shared" si="22"/>
        <v>54.5</v>
      </c>
      <c r="Q160" s="218">
        <f t="shared" si="23"/>
        <v>9.0499999999999972</v>
      </c>
      <c r="R160" s="220">
        <v>3327</v>
      </c>
      <c r="S160" s="257">
        <v>59888</v>
      </c>
      <c r="T160" s="220">
        <v>18</v>
      </c>
    </row>
    <row r="161" spans="6:20" ht="15" x14ac:dyDescent="0.2">
      <c r="F161" s="216">
        <v>43626</v>
      </c>
      <c r="G161" s="217">
        <v>63.5</v>
      </c>
      <c r="H161" s="217">
        <v>63.7</v>
      </c>
      <c r="I161" s="217">
        <v>63.7</v>
      </c>
      <c r="J161" s="217">
        <v>63.7</v>
      </c>
      <c r="K161" s="218">
        <f t="shared" si="11"/>
        <v>63.650000000000006</v>
      </c>
      <c r="L161" s="219">
        <v>54.4</v>
      </c>
      <c r="M161" s="217">
        <v>54.7</v>
      </c>
      <c r="N161" s="217">
        <v>54.7</v>
      </c>
      <c r="O161" s="217">
        <v>54.6</v>
      </c>
      <c r="P161" s="218">
        <f t="shared" si="22"/>
        <v>54.6</v>
      </c>
      <c r="Q161" s="218">
        <f t="shared" si="23"/>
        <v>9.0500000000000043</v>
      </c>
      <c r="R161" s="220">
        <v>3370</v>
      </c>
      <c r="S161" s="257">
        <v>60660</v>
      </c>
      <c r="T161" s="220">
        <v>18</v>
      </c>
    </row>
    <row r="162" spans="6:20" ht="15" x14ac:dyDescent="0.2">
      <c r="F162" s="216">
        <v>43627</v>
      </c>
      <c r="G162" s="217">
        <v>63.6</v>
      </c>
      <c r="H162" s="217">
        <v>63.7</v>
      </c>
      <c r="I162" s="217">
        <v>63.8</v>
      </c>
      <c r="J162" s="217">
        <v>63.7</v>
      </c>
      <c r="K162" s="218">
        <f t="shared" si="11"/>
        <v>63.7</v>
      </c>
      <c r="L162" s="219">
        <v>54.3</v>
      </c>
      <c r="M162" s="217">
        <v>54.7</v>
      </c>
      <c r="N162" s="217">
        <v>54.8</v>
      </c>
      <c r="O162" s="217">
        <v>54.4</v>
      </c>
      <c r="P162" s="218">
        <f t="shared" si="22"/>
        <v>54.550000000000004</v>
      </c>
      <c r="Q162" s="218">
        <f t="shared" si="23"/>
        <v>9.1499999999999986</v>
      </c>
      <c r="R162" s="220">
        <v>3370</v>
      </c>
      <c r="S162" s="257">
        <v>60660</v>
      </c>
      <c r="T162" s="220">
        <v>18</v>
      </c>
    </row>
    <row r="163" spans="6:20" ht="15" x14ac:dyDescent="0.2">
      <c r="F163" s="216">
        <v>43628</v>
      </c>
      <c r="G163" s="217">
        <v>63.6</v>
      </c>
      <c r="H163" s="217">
        <v>63.8</v>
      </c>
      <c r="I163" s="217">
        <v>63.8</v>
      </c>
      <c r="J163" s="217">
        <v>63.8</v>
      </c>
      <c r="K163" s="218">
        <f t="shared" si="11"/>
        <v>63.75</v>
      </c>
      <c r="L163" s="219">
        <v>54.3</v>
      </c>
      <c r="M163" s="217">
        <v>54.8</v>
      </c>
      <c r="N163" s="217">
        <v>54.9</v>
      </c>
      <c r="O163" s="217">
        <v>54.5</v>
      </c>
      <c r="P163" s="218">
        <f t="shared" si="22"/>
        <v>54.625</v>
      </c>
      <c r="Q163" s="218">
        <f t="shared" si="23"/>
        <v>9.125</v>
      </c>
      <c r="R163" s="220">
        <v>3392</v>
      </c>
      <c r="S163" s="257">
        <v>61047</v>
      </c>
      <c r="T163" s="220">
        <v>18</v>
      </c>
    </row>
    <row r="164" spans="6:20" ht="15" x14ac:dyDescent="0.2">
      <c r="F164" s="216">
        <v>43629</v>
      </c>
      <c r="G164" s="217">
        <v>63.7</v>
      </c>
      <c r="H164" s="217">
        <v>64</v>
      </c>
      <c r="I164" s="217">
        <v>63.9</v>
      </c>
      <c r="J164" s="217">
        <v>63.9</v>
      </c>
      <c r="K164" s="218">
        <f t="shared" si="11"/>
        <v>63.875</v>
      </c>
      <c r="L164" s="219">
        <v>54.3</v>
      </c>
      <c r="M164" s="217">
        <v>54.9</v>
      </c>
      <c r="N164" s="217">
        <v>54.9</v>
      </c>
      <c r="O164" s="217">
        <v>54.5</v>
      </c>
      <c r="P164" s="218">
        <f t="shared" si="22"/>
        <v>54.65</v>
      </c>
      <c r="Q164" s="218">
        <f t="shared" si="23"/>
        <v>9.2250000000000014</v>
      </c>
      <c r="R164" s="220">
        <v>3456</v>
      </c>
      <c r="S164" s="257">
        <v>62214</v>
      </c>
      <c r="T164" s="220">
        <v>18</v>
      </c>
    </row>
    <row r="165" spans="6:20" ht="15" x14ac:dyDescent="0.2">
      <c r="F165" s="216">
        <v>43630</v>
      </c>
      <c r="G165" s="217">
        <v>63.7</v>
      </c>
      <c r="H165" s="217">
        <v>63.9</v>
      </c>
      <c r="I165" s="217">
        <v>63.9</v>
      </c>
      <c r="J165" s="217">
        <v>63.9</v>
      </c>
      <c r="K165" s="218">
        <f t="shared" si="11"/>
        <v>63.85</v>
      </c>
      <c r="L165" s="219">
        <v>54.5</v>
      </c>
      <c r="M165" s="217">
        <v>54.9</v>
      </c>
      <c r="N165" s="217">
        <v>54.9</v>
      </c>
      <c r="O165" s="217">
        <v>54.6</v>
      </c>
      <c r="P165" s="218">
        <f t="shared" si="22"/>
        <v>54.725000000000001</v>
      </c>
      <c r="Q165" s="218">
        <f t="shared" si="23"/>
        <v>9.125</v>
      </c>
      <c r="R165" s="220">
        <v>3456</v>
      </c>
      <c r="S165" s="257">
        <v>62214</v>
      </c>
      <c r="T165" s="220">
        <v>18</v>
      </c>
    </row>
    <row r="166" spans="6:20" ht="15" x14ac:dyDescent="0.2">
      <c r="F166" s="216">
        <v>43631</v>
      </c>
      <c r="G166" s="217">
        <v>63.7</v>
      </c>
      <c r="H166" s="217">
        <v>63.9</v>
      </c>
      <c r="I166" s="217">
        <v>63.9</v>
      </c>
      <c r="J166" s="217">
        <v>63.9</v>
      </c>
      <c r="K166" s="218">
        <f t="shared" si="11"/>
        <v>63.85</v>
      </c>
      <c r="L166" s="219">
        <v>54.3</v>
      </c>
      <c r="M166" s="217">
        <v>54.8</v>
      </c>
      <c r="N166" s="217">
        <v>54.8</v>
      </c>
      <c r="O166" s="217">
        <v>54.4</v>
      </c>
      <c r="P166" s="218">
        <f t="shared" si="22"/>
        <v>54.574999999999996</v>
      </c>
      <c r="Q166" s="218">
        <f t="shared" si="23"/>
        <v>9.2750000000000057</v>
      </c>
      <c r="R166" s="220">
        <v>3456</v>
      </c>
      <c r="S166" s="257">
        <v>62214</v>
      </c>
      <c r="T166" s="220">
        <v>18</v>
      </c>
    </row>
    <row r="167" spans="6:20" ht="15" x14ac:dyDescent="0.2">
      <c r="F167" s="216">
        <v>43632</v>
      </c>
      <c r="G167" s="217">
        <v>63.7</v>
      </c>
      <c r="H167" s="217">
        <v>63.8</v>
      </c>
      <c r="I167" s="217">
        <v>63.8</v>
      </c>
      <c r="J167" s="217">
        <v>63.8</v>
      </c>
      <c r="K167" s="218">
        <f t="shared" si="11"/>
        <v>63.775000000000006</v>
      </c>
      <c r="L167" s="219">
        <v>54.3</v>
      </c>
      <c r="M167" s="217">
        <v>54.6</v>
      </c>
      <c r="N167" s="217">
        <v>54.6</v>
      </c>
      <c r="O167" s="217">
        <v>54.5</v>
      </c>
      <c r="P167" s="218">
        <f t="shared" si="22"/>
        <v>54.5</v>
      </c>
      <c r="Q167" s="218">
        <f t="shared" si="23"/>
        <v>9.2750000000000057</v>
      </c>
      <c r="R167" s="220">
        <v>3413</v>
      </c>
      <c r="S167" s="257">
        <v>61435</v>
      </c>
      <c r="T167" s="220">
        <v>18</v>
      </c>
    </row>
    <row r="168" spans="6:20" ht="15" x14ac:dyDescent="0.2">
      <c r="F168" s="216">
        <v>43633</v>
      </c>
      <c r="G168" s="217">
        <v>63.6</v>
      </c>
      <c r="H168" s="217">
        <v>63.8</v>
      </c>
      <c r="I168" s="217">
        <v>63.8</v>
      </c>
      <c r="J168" s="217">
        <v>63.8</v>
      </c>
      <c r="K168" s="218">
        <f t="shared" si="11"/>
        <v>63.75</v>
      </c>
      <c r="L168" s="219">
        <v>54.3</v>
      </c>
      <c r="M168" s="217">
        <v>54.6</v>
      </c>
      <c r="N168" s="217">
        <v>54.5</v>
      </c>
      <c r="O168" s="217">
        <v>54.4</v>
      </c>
      <c r="P168" s="218">
        <f t="shared" si="22"/>
        <v>54.45</v>
      </c>
      <c r="Q168" s="218">
        <f t="shared" si="23"/>
        <v>9.2999999999999972</v>
      </c>
      <c r="R168" s="220">
        <v>3413</v>
      </c>
      <c r="S168" s="257">
        <v>61435</v>
      </c>
      <c r="T168" s="220">
        <v>18</v>
      </c>
    </row>
    <row r="169" spans="6:20" ht="15" x14ac:dyDescent="0.2">
      <c r="F169" s="216">
        <v>43634</v>
      </c>
      <c r="G169" s="217">
        <v>63.5</v>
      </c>
      <c r="H169" s="217">
        <v>63.6</v>
      </c>
      <c r="I169" s="217">
        <v>63.7</v>
      </c>
      <c r="J169" s="217">
        <v>63.7</v>
      </c>
      <c r="K169" s="218">
        <f t="shared" si="11"/>
        <v>63.625</v>
      </c>
      <c r="L169" s="219">
        <v>54.2</v>
      </c>
      <c r="M169" s="217">
        <v>54.5</v>
      </c>
      <c r="N169" s="217">
        <v>54.6</v>
      </c>
      <c r="O169" s="217">
        <v>54.4</v>
      </c>
      <c r="P169" s="218">
        <f t="shared" si="22"/>
        <v>54.425000000000004</v>
      </c>
      <c r="Q169" s="218">
        <f t="shared" si="23"/>
        <v>9.1999999999999957</v>
      </c>
      <c r="R169" s="220">
        <v>3327</v>
      </c>
      <c r="S169" s="257">
        <v>59888</v>
      </c>
      <c r="T169" s="220">
        <v>18</v>
      </c>
    </row>
    <row r="170" spans="6:20" ht="15" x14ac:dyDescent="0.2">
      <c r="F170" s="216">
        <v>43635</v>
      </c>
      <c r="G170" s="217">
        <v>63.4</v>
      </c>
      <c r="H170" s="217">
        <v>63.5</v>
      </c>
      <c r="I170" s="217">
        <v>63.6</v>
      </c>
      <c r="J170" s="217">
        <v>63.6</v>
      </c>
      <c r="K170" s="218">
        <f t="shared" si="11"/>
        <v>63.524999999999999</v>
      </c>
      <c r="L170" s="219">
        <v>54</v>
      </c>
      <c r="M170" s="217">
        <v>54.5</v>
      </c>
      <c r="N170" s="217">
        <v>54.6</v>
      </c>
      <c r="O170" s="217">
        <v>54.4</v>
      </c>
      <c r="P170" s="218">
        <f t="shared" si="22"/>
        <v>54.375</v>
      </c>
      <c r="Q170" s="218">
        <f t="shared" si="23"/>
        <v>9.1499999999999986</v>
      </c>
      <c r="R170" s="220">
        <v>3284</v>
      </c>
      <c r="S170" s="257">
        <v>59119</v>
      </c>
      <c r="T170" s="220">
        <v>18</v>
      </c>
    </row>
    <row r="171" spans="6:20" ht="15" x14ac:dyDescent="0.2">
      <c r="F171" s="216">
        <v>43636</v>
      </c>
      <c r="G171" s="217">
        <v>63.4</v>
      </c>
      <c r="H171" s="217">
        <v>63.3</v>
      </c>
      <c r="I171" s="217">
        <v>63.2</v>
      </c>
      <c r="J171" s="217">
        <v>63.3</v>
      </c>
      <c r="K171" s="218">
        <f t="shared" si="11"/>
        <v>63.3</v>
      </c>
      <c r="L171" s="219">
        <v>54.2</v>
      </c>
      <c r="M171" s="217">
        <v>54.5</v>
      </c>
      <c r="N171" s="217">
        <v>54.2</v>
      </c>
      <c r="O171" s="217">
        <v>54.5</v>
      </c>
      <c r="P171" s="218">
        <f t="shared" si="22"/>
        <v>54.35</v>
      </c>
      <c r="Q171" s="218">
        <f t="shared" si="23"/>
        <v>8.9499999999999957</v>
      </c>
      <c r="R171" s="220">
        <v>3200</v>
      </c>
      <c r="S171" s="257">
        <v>57592</v>
      </c>
      <c r="T171" s="220">
        <v>18</v>
      </c>
    </row>
    <row r="172" spans="6:20" ht="15" x14ac:dyDescent="0.2">
      <c r="F172" s="216">
        <v>43637</v>
      </c>
      <c r="G172" s="217">
        <v>63</v>
      </c>
      <c r="H172" s="217">
        <v>63.1</v>
      </c>
      <c r="I172" s="217">
        <v>63.1</v>
      </c>
      <c r="J172" s="217">
        <v>63.1</v>
      </c>
      <c r="K172" s="218">
        <f t="shared" si="11"/>
        <v>63.074999999999996</v>
      </c>
      <c r="L172" s="219">
        <v>54.2</v>
      </c>
      <c r="M172" s="217">
        <v>54.3</v>
      </c>
      <c r="N172" s="217"/>
      <c r="O172" s="217">
        <v>54.3</v>
      </c>
      <c r="P172" s="218">
        <f t="shared" si="22"/>
        <v>54.266666666666673</v>
      </c>
      <c r="Q172" s="218">
        <f t="shared" si="23"/>
        <v>8.8083333333333229</v>
      </c>
      <c r="R172" s="220">
        <v>3115</v>
      </c>
      <c r="S172" s="257">
        <v>56077</v>
      </c>
      <c r="T172" s="220">
        <v>18</v>
      </c>
    </row>
    <row r="173" spans="6:20" ht="15" x14ac:dyDescent="0.2">
      <c r="F173" s="216">
        <v>43638</v>
      </c>
      <c r="G173" s="217">
        <v>62.8</v>
      </c>
      <c r="H173" s="217">
        <v>63</v>
      </c>
      <c r="I173" s="217">
        <v>63</v>
      </c>
      <c r="J173" s="217">
        <v>63</v>
      </c>
      <c r="K173" s="218">
        <f t="shared" si="11"/>
        <v>62.95</v>
      </c>
      <c r="L173" s="219">
        <v>54</v>
      </c>
      <c r="M173" s="217">
        <v>54.4</v>
      </c>
      <c r="N173" s="217">
        <v>54.3</v>
      </c>
      <c r="O173" s="217">
        <v>54.2</v>
      </c>
      <c r="P173" s="218">
        <f t="shared" ref="P173:P206" si="24">AVERAGE(L173:O173)</f>
        <v>54.224999999999994</v>
      </c>
      <c r="Q173" s="218">
        <f t="shared" ref="Q173:Q206" si="25">+K173-P173</f>
        <v>8.7250000000000085</v>
      </c>
      <c r="R173" s="220">
        <v>3074</v>
      </c>
      <c r="S173" s="257">
        <v>55325</v>
      </c>
      <c r="T173" s="220">
        <v>18</v>
      </c>
    </row>
    <row r="174" spans="6:20" ht="15" x14ac:dyDescent="0.2">
      <c r="F174" s="216">
        <v>43639</v>
      </c>
      <c r="G174" s="217">
        <v>62.7</v>
      </c>
      <c r="H174" s="217">
        <v>62.9</v>
      </c>
      <c r="I174" s="217">
        <v>62.8</v>
      </c>
      <c r="J174" s="217">
        <v>62.8</v>
      </c>
      <c r="K174" s="218">
        <f t="shared" si="11"/>
        <v>62.8</v>
      </c>
      <c r="L174" s="219">
        <v>54</v>
      </c>
      <c r="M174" s="217">
        <v>54.2</v>
      </c>
      <c r="N174" s="217">
        <v>54.2</v>
      </c>
      <c r="O174" s="217">
        <v>54.1</v>
      </c>
      <c r="P174" s="218">
        <f t="shared" si="24"/>
        <v>54.125</v>
      </c>
      <c r="Q174" s="218">
        <f t="shared" si="25"/>
        <v>8.6749999999999972</v>
      </c>
      <c r="R174" s="220">
        <v>2991</v>
      </c>
      <c r="S174" s="257">
        <v>53830</v>
      </c>
      <c r="T174" s="220">
        <v>18</v>
      </c>
    </row>
    <row r="175" spans="6:20" ht="15" x14ac:dyDescent="0.2">
      <c r="F175" s="216">
        <v>43640</v>
      </c>
      <c r="G175" s="217">
        <v>62.5</v>
      </c>
      <c r="H175" s="217">
        <v>62.7</v>
      </c>
      <c r="I175" s="217">
        <v>62.7</v>
      </c>
      <c r="J175" s="217">
        <v>62.7</v>
      </c>
      <c r="K175" s="218">
        <f t="shared" si="11"/>
        <v>62.650000000000006</v>
      </c>
      <c r="L175" s="219">
        <v>53.9</v>
      </c>
      <c r="M175" s="217">
        <v>54.3</v>
      </c>
      <c r="N175" s="217">
        <v>54.2</v>
      </c>
      <c r="O175" s="217">
        <v>54</v>
      </c>
      <c r="P175" s="218">
        <f t="shared" si="24"/>
        <v>54.099999999999994</v>
      </c>
      <c r="Q175" s="218">
        <f t="shared" si="25"/>
        <v>8.5500000000000114</v>
      </c>
      <c r="R175" s="220">
        <v>2949</v>
      </c>
      <c r="S175" s="257">
        <v>53088</v>
      </c>
      <c r="T175" s="220">
        <v>18</v>
      </c>
    </row>
    <row r="176" spans="6:20" ht="15" x14ac:dyDescent="0.2">
      <c r="F176" s="216">
        <v>43641</v>
      </c>
      <c r="G176" s="217">
        <v>62.4</v>
      </c>
      <c r="H176" s="217">
        <v>62.3</v>
      </c>
      <c r="I176" s="217">
        <v>62.4</v>
      </c>
      <c r="J176" s="217">
        <v>62.4</v>
      </c>
      <c r="K176" s="218">
        <f t="shared" si="11"/>
        <v>62.375</v>
      </c>
      <c r="L176" s="219">
        <v>54</v>
      </c>
      <c r="M176" s="217">
        <v>54.3</v>
      </c>
      <c r="N176" s="217">
        <v>54.3</v>
      </c>
      <c r="O176" s="217">
        <v>54</v>
      </c>
      <c r="P176" s="218">
        <f t="shared" si="24"/>
        <v>54.15</v>
      </c>
      <c r="Q176" s="218">
        <f t="shared" si="25"/>
        <v>8.2250000000000014</v>
      </c>
      <c r="R176" s="220">
        <v>2827</v>
      </c>
      <c r="S176" s="257">
        <v>50882</v>
      </c>
      <c r="T176" s="220">
        <v>18</v>
      </c>
    </row>
    <row r="177" spans="6:20" ht="15" x14ac:dyDescent="0.2">
      <c r="F177" s="216">
        <v>43642</v>
      </c>
      <c r="G177" s="217">
        <v>62.3</v>
      </c>
      <c r="H177" s="217">
        <v>62.4</v>
      </c>
      <c r="I177" s="217">
        <v>62.3</v>
      </c>
      <c r="J177" s="217">
        <v>62.3</v>
      </c>
      <c r="K177" s="218">
        <f t="shared" si="11"/>
        <v>62.325000000000003</v>
      </c>
      <c r="L177" s="219">
        <v>53.9</v>
      </c>
      <c r="M177" s="217">
        <v>54</v>
      </c>
      <c r="N177" s="217">
        <v>54</v>
      </c>
      <c r="O177" s="217">
        <v>54.2</v>
      </c>
      <c r="P177" s="218">
        <f t="shared" si="24"/>
        <v>54.025000000000006</v>
      </c>
      <c r="Q177" s="218">
        <f t="shared" si="25"/>
        <v>8.2999999999999972</v>
      </c>
      <c r="R177" s="220">
        <v>2786</v>
      </c>
      <c r="S177" s="257">
        <v>50153</v>
      </c>
      <c r="T177" s="220">
        <v>18</v>
      </c>
    </row>
    <row r="178" spans="6:20" ht="15" x14ac:dyDescent="0.2">
      <c r="F178" s="216">
        <v>43643</v>
      </c>
      <c r="G178" s="217">
        <v>62.1</v>
      </c>
      <c r="H178" s="217">
        <v>62.3</v>
      </c>
      <c r="I178" s="217">
        <v>62.3</v>
      </c>
      <c r="J178" s="217">
        <v>62.3</v>
      </c>
      <c r="K178" s="218">
        <f t="shared" si="11"/>
        <v>62.25</v>
      </c>
      <c r="L178" s="219">
        <v>53.6</v>
      </c>
      <c r="M178" s="217">
        <v>53.9</v>
      </c>
      <c r="N178" s="217">
        <v>53.9</v>
      </c>
      <c r="O178" s="217">
        <v>54.1</v>
      </c>
      <c r="P178" s="218">
        <f t="shared" si="24"/>
        <v>53.875</v>
      </c>
      <c r="Q178" s="218">
        <f t="shared" si="25"/>
        <v>8.375</v>
      </c>
      <c r="R178" s="220">
        <v>2766</v>
      </c>
      <c r="S178" s="257">
        <v>49790</v>
      </c>
      <c r="T178" s="220">
        <v>18</v>
      </c>
    </row>
    <row r="179" spans="6:20" ht="15" x14ac:dyDescent="0.2">
      <c r="F179" s="216">
        <v>43644</v>
      </c>
      <c r="G179" s="217">
        <v>62.1</v>
      </c>
      <c r="H179" s="217">
        <v>62.3</v>
      </c>
      <c r="I179" s="217">
        <v>62.3</v>
      </c>
      <c r="J179" s="217">
        <v>62.2</v>
      </c>
      <c r="K179" s="218">
        <f t="shared" si="11"/>
        <v>62.224999999999994</v>
      </c>
      <c r="L179" s="219">
        <v>53.4</v>
      </c>
      <c r="M179" s="217">
        <v>53.9</v>
      </c>
      <c r="N179" s="217">
        <v>53.9</v>
      </c>
      <c r="O179" s="217">
        <v>54.2</v>
      </c>
      <c r="P179" s="218">
        <f t="shared" si="24"/>
        <v>53.849999999999994</v>
      </c>
      <c r="Q179" s="218">
        <f t="shared" si="25"/>
        <v>8.375</v>
      </c>
      <c r="R179" s="220">
        <v>2746</v>
      </c>
      <c r="S179" s="257">
        <v>49428</v>
      </c>
      <c r="T179" s="220">
        <v>18</v>
      </c>
    </row>
    <row r="180" spans="6:20" ht="15" x14ac:dyDescent="0.2">
      <c r="F180" s="216">
        <v>43645</v>
      </c>
      <c r="G180" s="217">
        <v>62.1</v>
      </c>
      <c r="H180" s="217">
        <v>62.3</v>
      </c>
      <c r="I180" s="217">
        <v>62.3</v>
      </c>
      <c r="J180" s="217">
        <v>62.2</v>
      </c>
      <c r="K180" s="218">
        <f t="shared" si="11"/>
        <v>62.224999999999994</v>
      </c>
      <c r="L180" s="219">
        <v>53.4</v>
      </c>
      <c r="M180" s="217">
        <v>53.8</v>
      </c>
      <c r="N180" s="217">
        <v>53.8</v>
      </c>
      <c r="O180" s="217">
        <v>54</v>
      </c>
      <c r="P180" s="218">
        <f t="shared" si="24"/>
        <v>53.75</v>
      </c>
      <c r="Q180" s="218">
        <f t="shared" si="25"/>
        <v>8.4749999999999943</v>
      </c>
      <c r="R180" s="220">
        <v>2758</v>
      </c>
      <c r="S180" s="257">
        <v>49645</v>
      </c>
      <c r="T180" s="220">
        <v>18</v>
      </c>
    </row>
    <row r="181" spans="6:20" ht="15" x14ac:dyDescent="0.2">
      <c r="F181" s="216">
        <v>43646</v>
      </c>
      <c r="G181" s="217">
        <v>62.1</v>
      </c>
      <c r="H181" s="217">
        <v>62.3</v>
      </c>
      <c r="I181" s="217">
        <v>62.3</v>
      </c>
      <c r="J181" s="217">
        <v>62.2</v>
      </c>
      <c r="K181" s="218">
        <f t="shared" si="11"/>
        <v>62.224999999999994</v>
      </c>
      <c r="L181" s="219">
        <v>53.3</v>
      </c>
      <c r="M181" s="217">
        <v>53.8</v>
      </c>
      <c r="N181" s="217">
        <v>53.8</v>
      </c>
      <c r="O181" s="217">
        <v>54</v>
      </c>
      <c r="P181" s="218">
        <f t="shared" si="24"/>
        <v>53.724999999999994</v>
      </c>
      <c r="Q181" s="218">
        <f t="shared" si="25"/>
        <v>8.5</v>
      </c>
      <c r="R181" s="220">
        <v>2746</v>
      </c>
      <c r="S181" s="257">
        <v>49428</v>
      </c>
      <c r="T181" s="220">
        <v>18</v>
      </c>
    </row>
    <row r="182" spans="6:20" ht="15" x14ac:dyDescent="0.2">
      <c r="F182" s="216">
        <v>43647</v>
      </c>
      <c r="G182" s="217">
        <v>62.1</v>
      </c>
      <c r="H182" s="217">
        <v>62.3</v>
      </c>
      <c r="I182" s="217">
        <v>62.2</v>
      </c>
      <c r="J182" s="217">
        <v>62.2</v>
      </c>
      <c r="K182" s="218">
        <f t="shared" si="11"/>
        <v>62.2</v>
      </c>
      <c r="L182" s="219">
        <v>53.8</v>
      </c>
      <c r="M182" s="217">
        <v>54</v>
      </c>
      <c r="N182" s="217">
        <v>53.9</v>
      </c>
      <c r="O182" s="217">
        <v>53.9</v>
      </c>
      <c r="P182" s="218">
        <f t="shared" si="24"/>
        <v>53.9</v>
      </c>
      <c r="Q182" s="218">
        <f t="shared" si="25"/>
        <v>8.3000000000000043</v>
      </c>
      <c r="R182" s="220">
        <v>2746</v>
      </c>
      <c r="S182" s="257">
        <v>49428</v>
      </c>
      <c r="T182" s="220">
        <v>18</v>
      </c>
    </row>
    <row r="183" spans="6:20" ht="15" x14ac:dyDescent="0.2">
      <c r="F183" s="216">
        <v>43648</v>
      </c>
      <c r="G183" s="217">
        <v>62.1</v>
      </c>
      <c r="H183" s="217">
        <v>62.2</v>
      </c>
      <c r="I183" s="217">
        <v>62.3</v>
      </c>
      <c r="J183" s="217">
        <v>62.3</v>
      </c>
      <c r="K183" s="218">
        <f t="shared" si="11"/>
        <v>62.225000000000009</v>
      </c>
      <c r="L183" s="219">
        <v>53.8</v>
      </c>
      <c r="M183" s="217">
        <v>54.1</v>
      </c>
      <c r="N183" s="217">
        <v>54</v>
      </c>
      <c r="O183" s="217">
        <v>53.9</v>
      </c>
      <c r="P183" s="218">
        <f t="shared" si="24"/>
        <v>53.95</v>
      </c>
      <c r="Q183" s="218">
        <f t="shared" si="25"/>
        <v>8.2750000000000057</v>
      </c>
      <c r="R183" s="220">
        <v>2746</v>
      </c>
      <c r="S183" s="257">
        <v>49428</v>
      </c>
      <c r="T183" s="220">
        <v>18</v>
      </c>
    </row>
    <row r="184" spans="6:20" ht="15" x14ac:dyDescent="0.2">
      <c r="F184" s="216">
        <v>43649</v>
      </c>
      <c r="G184" s="217">
        <v>62.1</v>
      </c>
      <c r="H184" s="217">
        <v>62.2</v>
      </c>
      <c r="I184" s="217">
        <v>62.3</v>
      </c>
      <c r="J184" s="217">
        <v>62.3</v>
      </c>
      <c r="K184" s="218">
        <f t="shared" si="11"/>
        <v>62.225000000000009</v>
      </c>
      <c r="L184" s="219">
        <v>53.8</v>
      </c>
      <c r="M184" s="217">
        <v>54.1</v>
      </c>
      <c r="N184" s="217">
        <v>54</v>
      </c>
      <c r="O184" s="217">
        <v>53.9</v>
      </c>
      <c r="P184" s="218">
        <f t="shared" si="24"/>
        <v>53.95</v>
      </c>
      <c r="Q184" s="218">
        <f t="shared" si="25"/>
        <v>8.2750000000000057</v>
      </c>
      <c r="R184" s="220">
        <v>2746</v>
      </c>
      <c r="S184" s="257">
        <v>49428</v>
      </c>
      <c r="T184" s="220">
        <v>18</v>
      </c>
    </row>
    <row r="185" spans="6:20" ht="15" x14ac:dyDescent="0.2">
      <c r="F185" s="216">
        <v>43650</v>
      </c>
      <c r="G185" s="217">
        <v>62.2</v>
      </c>
      <c r="H185" s="217">
        <v>62.3</v>
      </c>
      <c r="I185" s="217">
        <v>62.4</v>
      </c>
      <c r="J185" s="217">
        <v>62.4</v>
      </c>
      <c r="K185" s="218">
        <f t="shared" si="11"/>
        <v>62.325000000000003</v>
      </c>
      <c r="L185" s="219">
        <v>53.7</v>
      </c>
      <c r="M185" s="217">
        <v>54.1</v>
      </c>
      <c r="N185" s="217">
        <v>54.1</v>
      </c>
      <c r="O185" s="217">
        <v>53.9</v>
      </c>
      <c r="P185" s="218">
        <f t="shared" si="24"/>
        <v>53.95</v>
      </c>
      <c r="Q185" s="218">
        <f t="shared" si="25"/>
        <v>8.375</v>
      </c>
      <c r="R185" s="220">
        <v>2786</v>
      </c>
      <c r="S185" s="257">
        <v>50153</v>
      </c>
      <c r="T185" s="220">
        <v>18</v>
      </c>
    </row>
    <row r="186" spans="6:20" ht="15" x14ac:dyDescent="0.2">
      <c r="F186" s="216">
        <v>43651</v>
      </c>
      <c r="G186" s="217">
        <v>62.2</v>
      </c>
      <c r="H186" s="217">
        <v>62.4</v>
      </c>
      <c r="I186" s="217">
        <v>62.4</v>
      </c>
      <c r="J186" s="217">
        <v>62.4</v>
      </c>
      <c r="K186" s="218">
        <f t="shared" si="11"/>
        <v>62.35</v>
      </c>
      <c r="L186" s="219">
        <v>53.6</v>
      </c>
      <c r="M186" s="217">
        <v>54</v>
      </c>
      <c r="N186" s="217">
        <v>54</v>
      </c>
      <c r="O186" s="217">
        <v>53.8</v>
      </c>
      <c r="P186" s="218">
        <f t="shared" si="24"/>
        <v>53.849999999999994</v>
      </c>
      <c r="Q186" s="218">
        <f t="shared" si="25"/>
        <v>8.5000000000000071</v>
      </c>
      <c r="R186" s="220">
        <v>2827</v>
      </c>
      <c r="S186" s="257">
        <v>50882</v>
      </c>
      <c r="T186" s="220">
        <v>18</v>
      </c>
    </row>
    <row r="187" spans="6:20" ht="15" x14ac:dyDescent="0.2">
      <c r="F187" s="216">
        <v>43652</v>
      </c>
      <c r="G187" s="217">
        <v>62.3</v>
      </c>
      <c r="H187" s="217">
        <v>62.4</v>
      </c>
      <c r="I187" s="217">
        <v>62.4</v>
      </c>
      <c r="J187" s="217">
        <v>62.4</v>
      </c>
      <c r="K187" s="218">
        <f t="shared" si="11"/>
        <v>62.375</v>
      </c>
      <c r="L187" s="219">
        <v>53.6</v>
      </c>
      <c r="M187" s="217">
        <v>54.1</v>
      </c>
      <c r="N187" s="217">
        <v>54</v>
      </c>
      <c r="O187" s="217">
        <v>53.8</v>
      </c>
      <c r="P187" s="218">
        <f t="shared" si="24"/>
        <v>53.875</v>
      </c>
      <c r="Q187" s="218">
        <f t="shared" si="25"/>
        <v>8.5</v>
      </c>
      <c r="R187" s="220">
        <v>2827</v>
      </c>
      <c r="S187" s="257">
        <v>50882</v>
      </c>
      <c r="T187" s="220">
        <v>18</v>
      </c>
    </row>
    <row r="188" spans="6:20" ht="15" x14ac:dyDescent="0.2">
      <c r="F188" s="216">
        <v>43653</v>
      </c>
      <c r="G188" s="217">
        <v>62.3</v>
      </c>
      <c r="H188" s="217">
        <v>62.4</v>
      </c>
      <c r="I188" s="217">
        <v>62.4</v>
      </c>
      <c r="J188" s="217">
        <v>62.4</v>
      </c>
      <c r="K188" s="218">
        <f t="shared" si="11"/>
        <v>62.375</v>
      </c>
      <c r="L188" s="219">
        <v>53.6</v>
      </c>
      <c r="M188" s="217">
        <v>54.1</v>
      </c>
      <c r="N188" s="217">
        <v>54</v>
      </c>
      <c r="O188" s="217">
        <v>53.7</v>
      </c>
      <c r="P188" s="218">
        <f t="shared" si="24"/>
        <v>53.849999999999994</v>
      </c>
      <c r="Q188" s="218">
        <f t="shared" si="25"/>
        <v>8.5250000000000057</v>
      </c>
      <c r="R188" s="220">
        <v>2827</v>
      </c>
      <c r="S188" s="257">
        <v>50882</v>
      </c>
      <c r="T188" s="220">
        <v>18</v>
      </c>
    </row>
    <row r="189" spans="6:20" ht="15" x14ac:dyDescent="0.2">
      <c r="F189" s="216">
        <v>43654</v>
      </c>
      <c r="G189" s="217">
        <v>62.3</v>
      </c>
      <c r="H189" s="217">
        <v>62.3</v>
      </c>
      <c r="I189" s="217">
        <v>62.3</v>
      </c>
      <c r="J189" s="217">
        <v>62.4</v>
      </c>
      <c r="K189" s="218">
        <f t="shared" si="11"/>
        <v>62.324999999999996</v>
      </c>
      <c r="L189" s="219">
        <v>53.7</v>
      </c>
      <c r="M189" s="217">
        <v>54</v>
      </c>
      <c r="N189" s="217">
        <v>53.9</v>
      </c>
      <c r="O189" s="217">
        <v>53.7</v>
      </c>
      <c r="P189" s="218">
        <f t="shared" si="24"/>
        <v>53.825000000000003</v>
      </c>
      <c r="Q189" s="218">
        <f t="shared" si="25"/>
        <v>8.4999999999999929</v>
      </c>
      <c r="R189" s="220">
        <v>2786</v>
      </c>
      <c r="S189" s="257">
        <v>50153</v>
      </c>
      <c r="T189" s="220">
        <v>18</v>
      </c>
    </row>
    <row r="190" spans="6:20" ht="15" x14ac:dyDescent="0.2">
      <c r="F190" s="216">
        <v>43655</v>
      </c>
      <c r="G190" s="217">
        <v>62.3</v>
      </c>
      <c r="H190" s="217">
        <v>62.4</v>
      </c>
      <c r="I190" s="217">
        <v>62.4</v>
      </c>
      <c r="J190" s="217">
        <v>62.4</v>
      </c>
      <c r="K190" s="218">
        <f t="shared" si="11"/>
        <v>62.375</v>
      </c>
      <c r="L190" s="219">
        <v>53.7</v>
      </c>
      <c r="M190" s="217">
        <v>53.9</v>
      </c>
      <c r="N190" s="217">
        <v>54</v>
      </c>
      <c r="O190" s="217">
        <v>53.7</v>
      </c>
      <c r="P190" s="218">
        <f t="shared" si="24"/>
        <v>53.825000000000003</v>
      </c>
      <c r="Q190" s="218">
        <f t="shared" si="25"/>
        <v>8.5499999999999972</v>
      </c>
      <c r="R190" s="220">
        <v>2819</v>
      </c>
      <c r="S190" s="257">
        <v>50736</v>
      </c>
      <c r="T190" s="220">
        <v>18</v>
      </c>
    </row>
    <row r="191" spans="6:20" ht="15" x14ac:dyDescent="0.2">
      <c r="F191" s="216">
        <v>43656</v>
      </c>
      <c r="G191" s="217">
        <v>62.3</v>
      </c>
      <c r="H191" s="217">
        <v>62.3</v>
      </c>
      <c r="I191" s="217">
        <v>62.4</v>
      </c>
      <c r="J191" s="217">
        <v>62.4</v>
      </c>
      <c r="K191" s="218">
        <f t="shared" si="11"/>
        <v>62.35</v>
      </c>
      <c r="L191" s="219">
        <v>53.8</v>
      </c>
      <c r="M191" s="217">
        <v>53.9</v>
      </c>
      <c r="N191" s="217">
        <v>54</v>
      </c>
      <c r="O191" s="217">
        <v>53.8</v>
      </c>
      <c r="P191" s="218">
        <f t="shared" si="24"/>
        <v>53.875</v>
      </c>
      <c r="Q191" s="218">
        <f t="shared" si="25"/>
        <v>8.4750000000000014</v>
      </c>
      <c r="R191" s="220">
        <v>2827</v>
      </c>
      <c r="S191" s="257">
        <v>50882</v>
      </c>
      <c r="T191" s="220">
        <v>18</v>
      </c>
    </row>
    <row r="192" spans="6:20" ht="15" x14ac:dyDescent="0.2">
      <c r="F192" s="216">
        <v>43657</v>
      </c>
      <c r="G192" s="217">
        <v>62.2</v>
      </c>
      <c r="H192" s="217">
        <v>62.4</v>
      </c>
      <c r="I192" s="217">
        <v>62.4</v>
      </c>
      <c r="J192" s="217">
        <v>62.3</v>
      </c>
      <c r="K192" s="218">
        <f t="shared" si="11"/>
        <v>62.325000000000003</v>
      </c>
      <c r="L192" s="219">
        <v>53.5</v>
      </c>
      <c r="M192" s="217">
        <v>53.8</v>
      </c>
      <c r="N192" s="217">
        <v>54</v>
      </c>
      <c r="O192" s="217">
        <v>53.5</v>
      </c>
      <c r="P192" s="218">
        <f t="shared" si="24"/>
        <v>53.7</v>
      </c>
      <c r="Q192" s="218">
        <f t="shared" si="25"/>
        <v>8.625</v>
      </c>
      <c r="R192" s="220">
        <v>2786</v>
      </c>
      <c r="S192" s="257">
        <v>50153</v>
      </c>
      <c r="T192" s="220">
        <v>18</v>
      </c>
    </row>
    <row r="193" spans="6:20" ht="15" x14ac:dyDescent="0.2">
      <c r="F193" s="216">
        <v>43658</v>
      </c>
      <c r="G193" s="217">
        <v>62.3</v>
      </c>
      <c r="H193" s="217">
        <v>62.3</v>
      </c>
      <c r="I193" s="217">
        <v>62.3</v>
      </c>
      <c r="J193" s="217">
        <v>62.4</v>
      </c>
      <c r="K193" s="218">
        <f t="shared" si="11"/>
        <v>62.324999999999996</v>
      </c>
      <c r="L193" s="219">
        <v>53.6</v>
      </c>
      <c r="M193" s="217">
        <v>53.8</v>
      </c>
      <c r="N193" s="217">
        <v>53.9</v>
      </c>
      <c r="O193" s="217">
        <v>53.7</v>
      </c>
      <c r="P193" s="218">
        <f t="shared" si="24"/>
        <v>53.75</v>
      </c>
      <c r="Q193" s="218">
        <f t="shared" si="25"/>
        <v>8.5749999999999957</v>
      </c>
      <c r="R193" s="220">
        <v>2786</v>
      </c>
      <c r="S193" s="257">
        <v>50153</v>
      </c>
      <c r="T193" s="220">
        <v>18</v>
      </c>
    </row>
    <row r="194" spans="6:20" ht="15" x14ac:dyDescent="0.2">
      <c r="F194" s="216">
        <v>43659</v>
      </c>
      <c r="G194" s="217">
        <v>62.2</v>
      </c>
      <c r="H194" s="217">
        <v>62.3</v>
      </c>
      <c r="I194" s="217">
        <v>62.3</v>
      </c>
      <c r="J194" s="217">
        <v>62.3</v>
      </c>
      <c r="K194" s="218">
        <f t="shared" si="11"/>
        <v>62.275000000000006</v>
      </c>
      <c r="L194" s="219">
        <v>53.7</v>
      </c>
      <c r="M194" s="217">
        <v>53.7</v>
      </c>
      <c r="N194" s="217">
        <v>53.9</v>
      </c>
      <c r="O194" s="217">
        <v>53.8</v>
      </c>
      <c r="P194" s="218">
        <f t="shared" si="24"/>
        <v>53.775000000000006</v>
      </c>
      <c r="Q194" s="218">
        <f t="shared" si="25"/>
        <v>8.5</v>
      </c>
      <c r="R194" s="220">
        <v>2786</v>
      </c>
      <c r="S194" s="257">
        <v>50153</v>
      </c>
      <c r="T194" s="220">
        <v>18</v>
      </c>
    </row>
    <row r="195" spans="6:20" ht="15" x14ac:dyDescent="0.2">
      <c r="F195" s="216">
        <v>43660</v>
      </c>
      <c r="G195" s="217">
        <v>62.3</v>
      </c>
      <c r="H195" s="217">
        <v>62.3</v>
      </c>
      <c r="I195" s="217">
        <v>62.3</v>
      </c>
      <c r="J195" s="217">
        <v>62.3</v>
      </c>
      <c r="K195" s="218">
        <f t="shared" si="11"/>
        <v>62.3</v>
      </c>
      <c r="L195" s="219">
        <v>53.7</v>
      </c>
      <c r="M195" s="217">
        <v>53.7</v>
      </c>
      <c r="N195" s="217">
        <v>53.8</v>
      </c>
      <c r="O195" s="217">
        <v>53.7</v>
      </c>
      <c r="P195" s="218">
        <f t="shared" si="24"/>
        <v>53.724999999999994</v>
      </c>
      <c r="Q195" s="218">
        <f t="shared" si="25"/>
        <v>8.5750000000000028</v>
      </c>
      <c r="R195" s="220">
        <v>2786</v>
      </c>
      <c r="S195" s="257">
        <v>50153</v>
      </c>
      <c r="T195" s="220">
        <v>18</v>
      </c>
    </row>
    <row r="196" spans="6:20" ht="15" x14ac:dyDescent="0.2">
      <c r="F196" s="216">
        <v>43661</v>
      </c>
      <c r="G196" s="217">
        <v>62.4</v>
      </c>
      <c r="H196" s="217">
        <v>62.4</v>
      </c>
      <c r="I196" s="217">
        <v>62.4</v>
      </c>
      <c r="J196" s="217">
        <v>62.5</v>
      </c>
      <c r="K196" s="218">
        <f t="shared" si="11"/>
        <v>62.424999999999997</v>
      </c>
      <c r="L196" s="219">
        <v>53.9</v>
      </c>
      <c r="M196" s="217">
        <v>54.1</v>
      </c>
      <c r="N196" s="217">
        <v>54.1</v>
      </c>
      <c r="O196" s="217">
        <v>53.9</v>
      </c>
      <c r="P196" s="218">
        <f t="shared" si="24"/>
        <v>54</v>
      </c>
      <c r="Q196" s="218">
        <f t="shared" si="25"/>
        <v>8.4249999999999972</v>
      </c>
      <c r="R196" s="220">
        <v>2827</v>
      </c>
      <c r="S196" s="257">
        <v>50882</v>
      </c>
      <c r="T196" s="220">
        <v>18</v>
      </c>
    </row>
    <row r="197" spans="6:20" ht="15" x14ac:dyDescent="0.2">
      <c r="F197" s="216">
        <v>43662</v>
      </c>
      <c r="G197" s="217">
        <v>62.3</v>
      </c>
      <c r="H197" s="217">
        <v>62.6</v>
      </c>
      <c r="I197" s="217">
        <v>62.6</v>
      </c>
      <c r="J197" s="217">
        <v>62.6</v>
      </c>
      <c r="K197" s="218">
        <f t="shared" si="11"/>
        <v>62.524999999999999</v>
      </c>
      <c r="L197" s="219">
        <v>53.8</v>
      </c>
      <c r="M197" s="217">
        <v>54.2</v>
      </c>
      <c r="N197" s="217">
        <v>54.3</v>
      </c>
      <c r="O197" s="217">
        <v>54.1</v>
      </c>
      <c r="P197" s="218">
        <f t="shared" si="24"/>
        <v>54.1</v>
      </c>
      <c r="Q197" s="218">
        <f t="shared" si="25"/>
        <v>8.4249999999999972</v>
      </c>
      <c r="R197" s="220">
        <v>2867</v>
      </c>
      <c r="S197" s="257">
        <v>51614</v>
      </c>
      <c r="T197" s="220">
        <v>18</v>
      </c>
    </row>
    <row r="198" spans="6:20" ht="15" x14ac:dyDescent="0.2">
      <c r="F198" s="216">
        <v>43663</v>
      </c>
      <c r="G198" s="217">
        <v>62.4</v>
      </c>
      <c r="H198" s="217">
        <v>62.5</v>
      </c>
      <c r="I198" s="217">
        <v>62.4</v>
      </c>
      <c r="J198" s="217">
        <v>62.4</v>
      </c>
      <c r="K198" s="218">
        <f t="shared" si="11"/>
        <v>62.425000000000004</v>
      </c>
      <c r="L198" s="219">
        <v>53.8</v>
      </c>
      <c r="M198" s="217">
        <v>54.1</v>
      </c>
      <c r="N198" s="217">
        <v>54</v>
      </c>
      <c r="O198" s="217">
        <v>53.9</v>
      </c>
      <c r="P198" s="218">
        <f t="shared" si="24"/>
        <v>53.95</v>
      </c>
      <c r="Q198" s="218">
        <f t="shared" si="25"/>
        <v>8.4750000000000014</v>
      </c>
      <c r="R198" s="220">
        <v>2827</v>
      </c>
      <c r="S198" s="257">
        <v>50882</v>
      </c>
      <c r="T198" s="220">
        <v>18</v>
      </c>
    </row>
    <row r="199" spans="6:20" ht="15" x14ac:dyDescent="0.2">
      <c r="F199" s="216">
        <v>43664</v>
      </c>
      <c r="G199" s="217">
        <v>61.9</v>
      </c>
      <c r="H199" s="217">
        <v>62</v>
      </c>
      <c r="I199" s="217">
        <v>62</v>
      </c>
      <c r="J199" s="217">
        <v>61.9</v>
      </c>
      <c r="K199" s="218">
        <f t="shared" si="11"/>
        <v>61.95</v>
      </c>
      <c r="L199" s="219">
        <v>53.7</v>
      </c>
      <c r="M199" s="217">
        <v>53.8</v>
      </c>
      <c r="N199" s="217">
        <v>53.8</v>
      </c>
      <c r="O199" s="217">
        <v>53.8</v>
      </c>
      <c r="P199" s="218">
        <f t="shared" si="24"/>
        <v>53.775000000000006</v>
      </c>
      <c r="Q199" s="218">
        <f t="shared" si="25"/>
        <v>8.1749999999999972</v>
      </c>
      <c r="R199" s="220">
        <v>2666</v>
      </c>
      <c r="S199" s="257">
        <v>47988</v>
      </c>
      <c r="T199" s="220">
        <v>18</v>
      </c>
    </row>
    <row r="200" spans="6:20" ht="15" x14ac:dyDescent="0.2">
      <c r="F200" s="216">
        <v>43665</v>
      </c>
      <c r="G200" s="217">
        <v>61.5</v>
      </c>
      <c r="H200" s="217">
        <v>61.7</v>
      </c>
      <c r="I200" s="217">
        <v>61.8</v>
      </c>
      <c r="J200" s="217">
        <v>61.8</v>
      </c>
      <c r="K200" s="218">
        <f t="shared" si="11"/>
        <v>61.7</v>
      </c>
      <c r="L200" s="219">
        <v>53.2</v>
      </c>
      <c r="M200" s="217">
        <v>53.5</v>
      </c>
      <c r="N200" s="217">
        <v>53.5</v>
      </c>
      <c r="O200" s="217">
        <v>53.5</v>
      </c>
      <c r="P200" s="218">
        <f t="shared" si="24"/>
        <v>53.424999999999997</v>
      </c>
      <c r="Q200" s="218">
        <f t="shared" si="25"/>
        <v>8.2750000000000057</v>
      </c>
      <c r="R200" s="220">
        <v>2547</v>
      </c>
      <c r="S200" s="257">
        <v>45854</v>
      </c>
      <c r="T200" s="220">
        <v>18</v>
      </c>
    </row>
    <row r="201" spans="6:20" ht="15" x14ac:dyDescent="0.2">
      <c r="F201" s="216">
        <v>43666</v>
      </c>
      <c r="G201" s="217">
        <v>61.1</v>
      </c>
      <c r="H201" s="217">
        <v>61.2</v>
      </c>
      <c r="I201" s="217">
        <v>61.3</v>
      </c>
      <c r="J201" s="217">
        <v>61.2</v>
      </c>
      <c r="K201" s="218">
        <f t="shared" si="11"/>
        <v>61.2</v>
      </c>
      <c r="L201" s="219">
        <v>52.9</v>
      </c>
      <c r="M201" s="217">
        <v>53</v>
      </c>
      <c r="N201" s="217">
        <v>53</v>
      </c>
      <c r="O201" s="217">
        <v>53</v>
      </c>
      <c r="P201" s="218">
        <f t="shared" si="24"/>
        <v>52.975000000000001</v>
      </c>
      <c r="Q201" s="218">
        <f t="shared" si="25"/>
        <v>8.2250000000000014</v>
      </c>
      <c r="R201" s="220">
        <v>2354</v>
      </c>
      <c r="S201" s="257">
        <v>42369</v>
      </c>
      <c r="T201" s="220">
        <v>18</v>
      </c>
    </row>
    <row r="202" spans="6:20" ht="15" x14ac:dyDescent="0.2">
      <c r="F202" s="216">
        <v>43667</v>
      </c>
      <c r="G202" s="217">
        <v>60.8</v>
      </c>
      <c r="H202" s="217">
        <v>60.9</v>
      </c>
      <c r="I202" s="217">
        <v>61</v>
      </c>
      <c r="J202" s="217">
        <v>61</v>
      </c>
      <c r="K202" s="218">
        <f t="shared" si="11"/>
        <v>60.924999999999997</v>
      </c>
      <c r="L202" s="219">
        <v>52.7</v>
      </c>
      <c r="M202" s="217">
        <v>52.8</v>
      </c>
      <c r="N202" s="217">
        <v>52.9</v>
      </c>
      <c r="O202" s="217">
        <v>52.8</v>
      </c>
      <c r="P202" s="218">
        <f t="shared" si="24"/>
        <v>52.8</v>
      </c>
      <c r="Q202" s="218">
        <f t="shared" si="25"/>
        <v>8.125</v>
      </c>
      <c r="R202" s="220">
        <v>2240</v>
      </c>
      <c r="S202" s="257">
        <v>40322</v>
      </c>
      <c r="T202" s="220">
        <v>18</v>
      </c>
    </row>
    <row r="203" spans="6:20" ht="15" x14ac:dyDescent="0.2">
      <c r="F203" s="216">
        <v>43668</v>
      </c>
      <c r="G203" s="217">
        <v>60.4</v>
      </c>
      <c r="H203" s="217">
        <v>60.5</v>
      </c>
      <c r="I203" s="217">
        <v>60.6</v>
      </c>
      <c r="J203" s="217">
        <v>60.5</v>
      </c>
      <c r="K203" s="218">
        <f t="shared" si="11"/>
        <v>60.5</v>
      </c>
      <c r="L203" s="219">
        <v>52.4</v>
      </c>
      <c r="M203" s="217">
        <v>52.8</v>
      </c>
      <c r="N203" s="217">
        <v>52.7</v>
      </c>
      <c r="O203" s="217">
        <v>52.7</v>
      </c>
      <c r="P203" s="218">
        <f t="shared" si="24"/>
        <v>52.649999999999991</v>
      </c>
      <c r="Q203" s="218">
        <f t="shared" si="25"/>
        <v>7.8500000000000085</v>
      </c>
      <c r="R203" s="220">
        <v>2091</v>
      </c>
      <c r="S203" s="257">
        <v>37645</v>
      </c>
      <c r="T203" s="220">
        <v>18</v>
      </c>
    </row>
    <row r="204" spans="6:20" ht="15" x14ac:dyDescent="0.2">
      <c r="F204" s="216">
        <v>43669</v>
      </c>
      <c r="G204" s="217">
        <v>60.1</v>
      </c>
      <c r="H204" s="217">
        <v>60.2</v>
      </c>
      <c r="I204" s="217">
        <v>60.2</v>
      </c>
      <c r="J204" s="217">
        <v>60.2</v>
      </c>
      <c r="K204" s="218">
        <f t="shared" si="11"/>
        <v>60.174999999999997</v>
      </c>
      <c r="L204" s="219">
        <v>52.2</v>
      </c>
      <c r="M204" s="217">
        <v>52.6</v>
      </c>
      <c r="N204" s="217">
        <v>52.5</v>
      </c>
      <c r="O204" s="217">
        <v>52.5</v>
      </c>
      <c r="P204" s="218">
        <f t="shared" si="24"/>
        <v>52.45</v>
      </c>
      <c r="Q204" s="218">
        <f t="shared" si="25"/>
        <v>7.7249999999999943</v>
      </c>
      <c r="R204" s="220">
        <v>1982</v>
      </c>
      <c r="S204" s="257">
        <v>35677</v>
      </c>
      <c r="T204" s="220">
        <v>18</v>
      </c>
    </row>
    <row r="205" spans="6:20" ht="15" x14ac:dyDescent="0.2">
      <c r="F205" s="216">
        <v>43670</v>
      </c>
      <c r="G205" s="217">
        <v>59.8</v>
      </c>
      <c r="H205" s="217"/>
      <c r="I205" s="217"/>
      <c r="J205" s="217">
        <v>59.9</v>
      </c>
      <c r="K205" s="218">
        <f t="shared" si="11"/>
        <v>59.849999999999994</v>
      </c>
      <c r="L205" s="219">
        <v>52</v>
      </c>
      <c r="M205" s="217">
        <v>52.1</v>
      </c>
      <c r="N205" s="217">
        <v>52</v>
      </c>
      <c r="O205" s="217">
        <v>52.1</v>
      </c>
      <c r="P205" s="218">
        <f t="shared" si="24"/>
        <v>52.05</v>
      </c>
      <c r="Q205" s="218">
        <f t="shared" si="25"/>
        <v>7.7999999999999972</v>
      </c>
      <c r="R205" s="220">
        <v>1875</v>
      </c>
      <c r="S205" s="257">
        <v>33744</v>
      </c>
      <c r="T205" s="220">
        <v>18</v>
      </c>
    </row>
    <row r="206" spans="6:20" ht="15" x14ac:dyDescent="0.2">
      <c r="F206" s="216">
        <v>43671</v>
      </c>
      <c r="G206" s="217">
        <v>59.7</v>
      </c>
      <c r="H206" s="217">
        <v>59.7</v>
      </c>
      <c r="I206" s="217">
        <v>59.7</v>
      </c>
      <c r="J206" s="217">
        <v>59.6</v>
      </c>
      <c r="K206" s="218">
        <f t="shared" si="11"/>
        <v>59.675000000000004</v>
      </c>
      <c r="L206" s="219">
        <v>50.7</v>
      </c>
      <c r="M206" s="217">
        <v>50.7</v>
      </c>
      <c r="N206" s="217">
        <v>50.7</v>
      </c>
      <c r="O206" s="217">
        <v>50.8</v>
      </c>
      <c r="P206" s="218">
        <f t="shared" si="24"/>
        <v>50.725000000000009</v>
      </c>
      <c r="Q206" s="218">
        <f t="shared" si="25"/>
        <v>8.9499999999999957</v>
      </c>
      <c r="R206" s="220">
        <v>1804</v>
      </c>
      <c r="S206" s="257">
        <v>21650</v>
      </c>
      <c r="T206" s="220">
        <v>12</v>
      </c>
    </row>
    <row r="207" spans="6:20" ht="15" x14ac:dyDescent="0.2">
      <c r="F207" s="216">
        <v>43672</v>
      </c>
      <c r="G207" s="217">
        <v>59</v>
      </c>
      <c r="H207" s="217">
        <v>59.1</v>
      </c>
      <c r="I207" s="217">
        <v>59</v>
      </c>
      <c r="J207" s="217">
        <v>59</v>
      </c>
      <c r="K207" s="218">
        <f t="shared" si="11"/>
        <v>59.024999999999999</v>
      </c>
      <c r="L207" s="219">
        <v>49.6</v>
      </c>
      <c r="M207" s="217">
        <v>49.9</v>
      </c>
      <c r="N207" s="217">
        <v>49.9</v>
      </c>
      <c r="O207" s="217">
        <v>49.9</v>
      </c>
      <c r="P207" s="218">
        <f t="shared" ref="P207:P221" si="26">AVERAGE(L207:O207)</f>
        <v>49.825000000000003</v>
      </c>
      <c r="Q207" s="218">
        <f t="shared" ref="Q207:Q221" si="27">+K207-P207</f>
        <v>9.1999999999999957</v>
      </c>
      <c r="R207" s="220">
        <v>1565</v>
      </c>
      <c r="S207" s="257">
        <v>12517</v>
      </c>
      <c r="T207" s="220">
        <v>8</v>
      </c>
    </row>
    <row r="208" spans="6:20" ht="15" x14ac:dyDescent="0.2">
      <c r="F208" s="216">
        <v>43673</v>
      </c>
      <c r="G208" s="217">
        <v>58.6</v>
      </c>
      <c r="H208" s="217">
        <v>58.7</v>
      </c>
      <c r="I208" s="217">
        <v>58.6</v>
      </c>
      <c r="J208" s="217">
        <v>58.6</v>
      </c>
      <c r="K208" s="218">
        <f t="shared" si="11"/>
        <v>58.625</v>
      </c>
      <c r="L208" s="219">
        <v>49.5</v>
      </c>
      <c r="M208" s="217">
        <v>49.8</v>
      </c>
      <c r="N208" s="217">
        <v>49.8</v>
      </c>
      <c r="O208" s="217">
        <v>49.8</v>
      </c>
      <c r="P208" s="218">
        <f t="shared" si="26"/>
        <v>49.724999999999994</v>
      </c>
      <c r="Q208" s="218">
        <f t="shared" si="27"/>
        <v>8.9000000000000057</v>
      </c>
      <c r="R208" s="220">
        <v>1433</v>
      </c>
      <c r="S208" s="257">
        <v>8497</v>
      </c>
      <c r="T208" s="220">
        <v>6</v>
      </c>
    </row>
    <row r="209" spans="6:20" ht="15" x14ac:dyDescent="0.2">
      <c r="F209" s="216">
        <v>43674</v>
      </c>
      <c r="G209" s="217">
        <v>58.2</v>
      </c>
      <c r="H209" s="217">
        <v>58.1</v>
      </c>
      <c r="I209" s="217">
        <v>58.2</v>
      </c>
      <c r="J209" s="217">
        <v>58.2</v>
      </c>
      <c r="K209" s="218">
        <f t="shared" si="11"/>
        <v>58.174999999999997</v>
      </c>
      <c r="L209" s="219">
        <v>49.4</v>
      </c>
      <c r="M209" s="217">
        <v>49.6</v>
      </c>
      <c r="N209" s="217">
        <v>49.6</v>
      </c>
      <c r="O209" s="217">
        <v>49.6</v>
      </c>
      <c r="P209" s="218">
        <f t="shared" si="26"/>
        <v>49.55</v>
      </c>
      <c r="Q209" s="218">
        <f t="shared" si="27"/>
        <v>8.625</v>
      </c>
      <c r="R209" s="220">
        <v>1305</v>
      </c>
      <c r="S209" s="257">
        <v>10439</v>
      </c>
      <c r="T209" s="220">
        <v>8</v>
      </c>
    </row>
    <row r="210" spans="6:20" ht="15" x14ac:dyDescent="0.2">
      <c r="F210" s="216">
        <v>43675</v>
      </c>
      <c r="G210" s="217">
        <v>57.6</v>
      </c>
      <c r="H210" s="217">
        <v>57.7</v>
      </c>
      <c r="I210" s="217">
        <v>57.7</v>
      </c>
      <c r="J210" s="217">
        <v>57.7</v>
      </c>
      <c r="K210" s="218">
        <f t="shared" si="11"/>
        <v>57.674999999999997</v>
      </c>
      <c r="L210" s="219">
        <v>49.2</v>
      </c>
      <c r="M210" s="217">
        <v>49.4</v>
      </c>
      <c r="N210" s="217">
        <v>49.4</v>
      </c>
      <c r="O210" s="217">
        <v>49.4</v>
      </c>
      <c r="P210" s="218">
        <f t="shared" si="26"/>
        <v>49.35</v>
      </c>
      <c r="Q210" s="218">
        <f t="shared" si="27"/>
        <v>8.3249999999999957</v>
      </c>
      <c r="R210" s="220">
        <v>1151</v>
      </c>
      <c r="S210" s="257">
        <v>9205</v>
      </c>
      <c r="T210" s="220">
        <v>8</v>
      </c>
    </row>
    <row r="211" spans="6:20" ht="15" x14ac:dyDescent="0.2">
      <c r="F211" s="216">
        <v>43676</v>
      </c>
      <c r="G211" s="217">
        <v>57</v>
      </c>
      <c r="H211" s="217">
        <v>57.1</v>
      </c>
      <c r="I211" s="217">
        <v>57.1</v>
      </c>
      <c r="J211" s="217">
        <v>57.1</v>
      </c>
      <c r="K211" s="218">
        <f t="shared" si="11"/>
        <v>57.074999999999996</v>
      </c>
      <c r="L211" s="219">
        <v>48.7</v>
      </c>
      <c r="M211" s="217">
        <v>48.9</v>
      </c>
      <c r="N211" s="217">
        <v>48.9</v>
      </c>
      <c r="O211" s="217">
        <v>48.9</v>
      </c>
      <c r="P211" s="218">
        <f t="shared" si="26"/>
        <v>48.85</v>
      </c>
      <c r="Q211" s="218">
        <f t="shared" si="27"/>
        <v>8.2249999999999943</v>
      </c>
      <c r="R211" s="220">
        <v>974</v>
      </c>
      <c r="S211" s="257">
        <v>7794</v>
      </c>
      <c r="T211" s="220">
        <v>8</v>
      </c>
    </row>
    <row r="212" spans="6:20" ht="15" x14ac:dyDescent="0.2">
      <c r="F212" s="216">
        <v>43677</v>
      </c>
      <c r="G212" s="217">
        <v>56.8</v>
      </c>
      <c r="H212" s="217">
        <v>56.8</v>
      </c>
      <c r="I212" s="217">
        <v>56.8</v>
      </c>
      <c r="J212" s="217">
        <v>56.8</v>
      </c>
      <c r="K212" s="218">
        <f t="shared" si="11"/>
        <v>56.8</v>
      </c>
      <c r="L212" s="219">
        <v>48.6</v>
      </c>
      <c r="M212" s="217">
        <v>48.8</v>
      </c>
      <c r="N212" s="217">
        <v>48.8</v>
      </c>
      <c r="O212" s="217">
        <v>48.8</v>
      </c>
      <c r="P212" s="218">
        <f t="shared" si="26"/>
        <v>48.75</v>
      </c>
      <c r="Q212" s="218">
        <f t="shared" si="27"/>
        <v>8.0499999999999972</v>
      </c>
      <c r="R212" s="220">
        <v>890</v>
      </c>
      <c r="S212" s="257">
        <v>7118</v>
      </c>
      <c r="T212" s="220">
        <v>8</v>
      </c>
    </row>
    <row r="213" spans="6:20" ht="15" x14ac:dyDescent="0.2">
      <c r="F213" s="216">
        <v>43678</v>
      </c>
      <c r="G213" s="217">
        <v>56.1</v>
      </c>
      <c r="H213" s="217">
        <v>56.2</v>
      </c>
      <c r="I213" s="217">
        <v>56.2</v>
      </c>
      <c r="J213" s="217">
        <v>56.2</v>
      </c>
      <c r="K213" s="218">
        <f t="shared" si="11"/>
        <v>56.174999999999997</v>
      </c>
      <c r="L213" s="219">
        <v>49.1</v>
      </c>
      <c r="M213" s="217">
        <v>49.6</v>
      </c>
      <c r="N213" s="217">
        <v>49.4</v>
      </c>
      <c r="O213" s="217">
        <v>49.4</v>
      </c>
      <c r="P213" s="218">
        <f t="shared" si="26"/>
        <v>49.375</v>
      </c>
      <c r="Q213" s="218">
        <f t="shared" si="27"/>
        <v>6.7999999999999972</v>
      </c>
      <c r="R213" s="220">
        <v>729</v>
      </c>
      <c r="S213" s="257">
        <v>5828</v>
      </c>
      <c r="T213" s="220">
        <v>8</v>
      </c>
    </row>
    <row r="214" spans="6:20" ht="15" x14ac:dyDescent="0.2">
      <c r="F214" s="216">
        <v>43679</v>
      </c>
      <c r="G214" s="217">
        <v>55.6</v>
      </c>
      <c r="H214" s="217">
        <v>55.5</v>
      </c>
      <c r="I214" s="217">
        <v>55.5</v>
      </c>
      <c r="J214" s="217">
        <v>55.5</v>
      </c>
      <c r="K214" s="218">
        <f t="shared" si="11"/>
        <v>55.524999999999999</v>
      </c>
      <c r="L214" s="219">
        <v>48.8</v>
      </c>
      <c r="M214" s="217">
        <v>49</v>
      </c>
      <c r="N214" s="217">
        <v>49</v>
      </c>
      <c r="O214" s="217">
        <v>49</v>
      </c>
      <c r="P214" s="218">
        <f t="shared" si="26"/>
        <v>48.95</v>
      </c>
      <c r="Q214" s="218">
        <f t="shared" si="27"/>
        <v>6.5749999999999957</v>
      </c>
      <c r="R214" s="220">
        <v>554</v>
      </c>
      <c r="S214" s="257">
        <v>4436</v>
      </c>
      <c r="T214" s="220">
        <v>8</v>
      </c>
    </row>
    <row r="215" spans="6:20" ht="15" x14ac:dyDescent="0.2">
      <c r="F215" s="216">
        <v>43680</v>
      </c>
      <c r="G215" s="217">
        <v>55</v>
      </c>
      <c r="H215" s="217">
        <v>55</v>
      </c>
      <c r="I215" s="217">
        <v>55</v>
      </c>
      <c r="J215" s="217">
        <v>55</v>
      </c>
      <c r="K215" s="218">
        <f t="shared" si="11"/>
        <v>55</v>
      </c>
      <c r="L215" s="219">
        <v>48.8</v>
      </c>
      <c r="M215" s="217">
        <v>49</v>
      </c>
      <c r="N215" s="217">
        <v>49</v>
      </c>
      <c r="O215" s="217">
        <v>49</v>
      </c>
      <c r="P215" s="218">
        <f t="shared" si="26"/>
        <v>48.95</v>
      </c>
      <c r="Q215" s="218">
        <f t="shared" si="27"/>
        <v>6.0499999999999972</v>
      </c>
      <c r="R215" s="220">
        <v>440</v>
      </c>
      <c r="S215" s="257">
        <v>3521</v>
      </c>
      <c r="T215" s="220">
        <v>8</v>
      </c>
    </row>
    <row r="216" spans="6:20" ht="15" x14ac:dyDescent="0.2">
      <c r="F216" s="216">
        <v>43681</v>
      </c>
      <c r="G216" s="217">
        <v>54.7</v>
      </c>
      <c r="H216" s="217">
        <v>54.7</v>
      </c>
      <c r="I216" s="217">
        <v>54.7</v>
      </c>
      <c r="J216" s="217">
        <v>54.7</v>
      </c>
      <c r="K216" s="218">
        <f t="shared" si="11"/>
        <v>54.7</v>
      </c>
      <c r="L216" s="219">
        <v>48.8</v>
      </c>
      <c r="M216" s="217">
        <v>48.8</v>
      </c>
      <c r="N216" s="217">
        <v>48.8</v>
      </c>
      <c r="O216" s="217">
        <v>48.8</v>
      </c>
      <c r="P216" s="218">
        <f t="shared" si="26"/>
        <v>48.8</v>
      </c>
      <c r="Q216" s="218">
        <f t="shared" si="27"/>
        <v>5.9000000000000057</v>
      </c>
      <c r="R216" s="220">
        <v>376</v>
      </c>
      <c r="S216" s="257">
        <v>3007</v>
      </c>
      <c r="T216" s="220">
        <v>8</v>
      </c>
    </row>
    <row r="217" spans="6:20" ht="15" x14ac:dyDescent="0.2">
      <c r="F217" s="216">
        <v>43682</v>
      </c>
      <c r="G217" s="217">
        <v>53.9</v>
      </c>
      <c r="H217" s="217">
        <v>54</v>
      </c>
      <c r="I217" s="217">
        <v>54</v>
      </c>
      <c r="J217" s="217">
        <v>54</v>
      </c>
      <c r="K217" s="218">
        <f t="shared" si="11"/>
        <v>53.975000000000001</v>
      </c>
      <c r="L217" s="219">
        <v>48.8</v>
      </c>
      <c r="M217" s="217" t="s">
        <v>225</v>
      </c>
      <c r="N217" s="217" t="s">
        <v>225</v>
      </c>
      <c r="O217" s="217">
        <v>48.9</v>
      </c>
      <c r="P217" s="218">
        <f t="shared" si="26"/>
        <v>48.849999999999994</v>
      </c>
      <c r="Q217" s="218">
        <f t="shared" si="27"/>
        <v>5.1250000000000071</v>
      </c>
      <c r="R217" s="220">
        <v>240</v>
      </c>
      <c r="S217" s="257">
        <v>1918</v>
      </c>
      <c r="T217" s="220">
        <v>8</v>
      </c>
    </row>
    <row r="218" spans="6:20" ht="15" x14ac:dyDescent="0.2">
      <c r="F218" s="216">
        <v>43683</v>
      </c>
      <c r="G218" s="217">
        <v>53.1</v>
      </c>
      <c r="H218" s="217">
        <v>53.1</v>
      </c>
      <c r="I218" s="217">
        <v>53.2</v>
      </c>
      <c r="J218" s="217">
        <v>53.1</v>
      </c>
      <c r="K218" s="218">
        <f t="shared" si="11"/>
        <v>53.125</v>
      </c>
      <c r="L218" s="219">
        <v>48.7</v>
      </c>
      <c r="M218" s="217" t="s">
        <v>225</v>
      </c>
      <c r="N218" s="217" t="s">
        <v>225</v>
      </c>
      <c r="O218" s="217">
        <v>48.6</v>
      </c>
      <c r="P218" s="218">
        <f t="shared" si="26"/>
        <v>48.650000000000006</v>
      </c>
      <c r="Q218" s="218">
        <f t="shared" si="27"/>
        <v>4.4749999999999943</v>
      </c>
      <c r="R218" s="220">
        <v>98</v>
      </c>
      <c r="S218" s="257">
        <v>783</v>
      </c>
      <c r="T218" s="220">
        <v>8</v>
      </c>
    </row>
    <row r="219" spans="6:20" ht="15" x14ac:dyDescent="0.2">
      <c r="F219" s="216">
        <v>43684</v>
      </c>
      <c r="G219" s="217">
        <v>52.3</v>
      </c>
      <c r="H219" s="217">
        <v>52.3</v>
      </c>
      <c r="I219" s="217">
        <v>52.3</v>
      </c>
      <c r="J219" s="217">
        <v>52.3</v>
      </c>
      <c r="K219" s="218">
        <f t="shared" si="11"/>
        <v>52.3</v>
      </c>
      <c r="L219" s="219">
        <v>47.6</v>
      </c>
      <c r="M219" s="217" t="s">
        <v>225</v>
      </c>
      <c r="N219" s="217" t="s">
        <v>225</v>
      </c>
      <c r="O219" s="217">
        <v>47.8</v>
      </c>
      <c r="P219" s="218">
        <f t="shared" si="26"/>
        <v>47.7</v>
      </c>
      <c r="Q219" s="218">
        <f t="shared" si="27"/>
        <v>4.5999999999999943</v>
      </c>
      <c r="R219" s="220">
        <v>14</v>
      </c>
      <c r="S219" s="257">
        <v>112</v>
      </c>
      <c r="T219" s="220">
        <v>8</v>
      </c>
    </row>
    <row r="220" spans="6:20" ht="15" x14ac:dyDescent="0.2">
      <c r="F220" s="216">
        <v>43685</v>
      </c>
      <c r="G220" s="217">
        <v>51.9</v>
      </c>
      <c r="H220" s="217">
        <v>52</v>
      </c>
      <c r="I220" s="217">
        <v>52</v>
      </c>
      <c r="J220" s="217">
        <v>52</v>
      </c>
      <c r="K220" s="218">
        <f t="shared" si="11"/>
        <v>51.975000000000001</v>
      </c>
      <c r="L220" s="219">
        <v>47.1</v>
      </c>
      <c r="M220" s="217" t="s">
        <v>225</v>
      </c>
      <c r="N220" s="217" t="s">
        <v>225</v>
      </c>
      <c r="O220" s="217">
        <v>47.1</v>
      </c>
      <c r="P220" s="218">
        <f t="shared" si="26"/>
        <v>47.1</v>
      </c>
      <c r="Q220" s="218">
        <f t="shared" si="27"/>
        <v>4.875</v>
      </c>
      <c r="R220" s="220">
        <v>0</v>
      </c>
      <c r="S220" s="257">
        <v>0</v>
      </c>
      <c r="T220" s="220">
        <v>8</v>
      </c>
    </row>
    <row r="221" spans="6:20" ht="15" x14ac:dyDescent="0.2">
      <c r="F221" s="216">
        <v>43686</v>
      </c>
      <c r="G221" s="217">
        <v>51.6</v>
      </c>
      <c r="H221" s="217">
        <v>51.5</v>
      </c>
      <c r="I221" s="217">
        <v>51.6</v>
      </c>
      <c r="J221" s="217">
        <v>51.7</v>
      </c>
      <c r="K221" s="218">
        <f t="shared" si="11"/>
        <v>51.599999999999994</v>
      </c>
      <c r="L221" s="219" t="s">
        <v>169</v>
      </c>
      <c r="M221" s="217" t="s">
        <v>169</v>
      </c>
      <c r="N221" s="217" t="s">
        <v>169</v>
      </c>
      <c r="O221" s="217" t="s">
        <v>169</v>
      </c>
      <c r="P221" s="218" t="e">
        <f t="shared" si="26"/>
        <v>#DIV/0!</v>
      </c>
      <c r="Q221" s="218" t="e">
        <f t="shared" si="27"/>
        <v>#DIV/0!</v>
      </c>
      <c r="R221" s="220">
        <v>0</v>
      </c>
      <c r="S221" s="257">
        <v>0</v>
      </c>
      <c r="T221" s="220">
        <v>8</v>
      </c>
    </row>
    <row r="222" spans="6:20" ht="15" x14ac:dyDescent="0.2">
      <c r="F222" s="216"/>
      <c r="G222" s="217"/>
      <c r="H222" s="217"/>
      <c r="I222" s="217"/>
      <c r="J222" s="217"/>
      <c r="K222" s="218" t="e">
        <f t="shared" si="11"/>
        <v>#DIV/0!</v>
      </c>
      <c r="L222" s="219"/>
      <c r="M222" s="217"/>
      <c r="N222" s="217"/>
      <c r="O222" s="217"/>
      <c r="P222" s="218" t="e">
        <f t="shared" ref="P222:P235" si="28">AVERAGE(L222:O222)</f>
        <v>#DIV/0!</v>
      </c>
      <c r="Q222" s="218" t="e">
        <f t="shared" ref="Q222:Q235" si="29">+K222-P222</f>
        <v>#DIV/0!</v>
      </c>
      <c r="R222" s="220"/>
      <c r="S222" s="257"/>
      <c r="T222" s="220"/>
    </row>
    <row r="223" spans="6:20" ht="15" x14ac:dyDescent="0.2">
      <c r="F223" s="216">
        <v>43688</v>
      </c>
      <c r="G223" s="217">
        <v>51.4</v>
      </c>
      <c r="H223" s="217">
        <v>51.4</v>
      </c>
      <c r="I223" s="217">
        <v>51.4</v>
      </c>
      <c r="J223" s="217">
        <v>51.4</v>
      </c>
      <c r="K223" s="218">
        <f t="shared" si="11"/>
        <v>51.4</v>
      </c>
      <c r="L223" s="219" t="s">
        <v>225</v>
      </c>
      <c r="M223" s="217" t="s">
        <v>225</v>
      </c>
      <c r="N223" s="217" t="s">
        <v>225</v>
      </c>
      <c r="O223" s="217" t="s">
        <v>225</v>
      </c>
      <c r="P223" s="218" t="e">
        <f t="shared" si="28"/>
        <v>#DIV/0!</v>
      </c>
      <c r="Q223" s="218" t="e">
        <f t="shared" si="29"/>
        <v>#DIV/0!</v>
      </c>
      <c r="R223" s="220">
        <v>0</v>
      </c>
      <c r="S223" s="257">
        <v>0</v>
      </c>
      <c r="T223" s="220">
        <v>8</v>
      </c>
    </row>
    <row r="224" spans="6:20" ht="15" x14ac:dyDescent="0.2">
      <c r="F224" s="216">
        <v>43689</v>
      </c>
      <c r="G224" s="217">
        <v>51.3</v>
      </c>
      <c r="H224" s="217">
        <v>51.4</v>
      </c>
      <c r="I224" s="217">
        <v>51.4</v>
      </c>
      <c r="J224" s="217">
        <v>51.4</v>
      </c>
      <c r="K224" s="218">
        <f t="shared" si="11"/>
        <v>51.375</v>
      </c>
      <c r="L224" s="219" t="s">
        <v>185</v>
      </c>
      <c r="M224" s="217" t="s">
        <v>185</v>
      </c>
      <c r="N224" s="217" t="s">
        <v>185</v>
      </c>
      <c r="O224" s="217" t="s">
        <v>185</v>
      </c>
      <c r="P224" s="218" t="e">
        <f t="shared" si="28"/>
        <v>#DIV/0!</v>
      </c>
      <c r="Q224" s="218" t="e">
        <f t="shared" si="29"/>
        <v>#DIV/0!</v>
      </c>
      <c r="R224" s="220">
        <v>0</v>
      </c>
      <c r="S224" s="257">
        <v>0</v>
      </c>
      <c r="T224" s="220">
        <v>8</v>
      </c>
    </row>
    <row r="225" spans="6:20" ht="15" x14ac:dyDescent="0.2">
      <c r="F225" s="216">
        <v>43690</v>
      </c>
      <c r="G225" s="217">
        <v>51.2</v>
      </c>
      <c r="H225" s="217">
        <v>51.3</v>
      </c>
      <c r="I225" s="217">
        <v>51.3</v>
      </c>
      <c r="J225" s="217">
        <v>51.3</v>
      </c>
      <c r="K225" s="218">
        <f t="shared" si="11"/>
        <v>51.275000000000006</v>
      </c>
      <c r="L225" s="219" t="s">
        <v>185</v>
      </c>
      <c r="M225" s="217" t="s">
        <v>185</v>
      </c>
      <c r="N225" s="217" t="s">
        <v>185</v>
      </c>
      <c r="O225" s="217" t="s">
        <v>185</v>
      </c>
      <c r="P225" s="218" t="e">
        <f t="shared" si="28"/>
        <v>#DIV/0!</v>
      </c>
      <c r="Q225" s="218" t="e">
        <f t="shared" si="29"/>
        <v>#DIV/0!</v>
      </c>
      <c r="R225" s="220">
        <v>0</v>
      </c>
      <c r="S225" s="257">
        <v>0</v>
      </c>
      <c r="T225" s="220">
        <v>8</v>
      </c>
    </row>
    <row r="226" spans="6:20" ht="15" x14ac:dyDescent="0.2">
      <c r="F226" s="216"/>
      <c r="G226" s="217"/>
      <c r="H226" s="217"/>
      <c r="I226" s="217"/>
      <c r="J226" s="217"/>
      <c r="K226" s="218" t="e">
        <f t="shared" si="11"/>
        <v>#DIV/0!</v>
      </c>
      <c r="L226" s="219"/>
      <c r="M226" s="432"/>
      <c r="N226" s="432"/>
      <c r="O226" s="432"/>
      <c r="P226" s="218" t="e">
        <f t="shared" ref="P226:P233" si="30">AVERAGE(L226:O226)</f>
        <v>#DIV/0!</v>
      </c>
      <c r="Q226" s="218" t="e">
        <f t="shared" ref="Q226:Q233" si="31">+K226-P226</f>
        <v>#DIV/0!</v>
      </c>
      <c r="R226" s="220"/>
      <c r="S226" s="257"/>
      <c r="T226" s="220"/>
    </row>
    <row r="227" spans="6:20" ht="15" x14ac:dyDescent="0.2">
      <c r="F227" s="216"/>
      <c r="G227" s="217"/>
      <c r="H227" s="217"/>
      <c r="I227" s="217"/>
      <c r="J227" s="217"/>
      <c r="K227" s="218" t="e">
        <f t="shared" si="11"/>
        <v>#DIV/0!</v>
      </c>
      <c r="L227" s="219"/>
      <c r="M227" s="432"/>
      <c r="N227" s="432"/>
      <c r="O227" s="432"/>
      <c r="P227" s="218" t="e">
        <f t="shared" si="30"/>
        <v>#DIV/0!</v>
      </c>
      <c r="Q227" s="218" t="e">
        <f t="shared" si="31"/>
        <v>#DIV/0!</v>
      </c>
      <c r="R227" s="220"/>
      <c r="S227" s="257"/>
      <c r="T227" s="220"/>
    </row>
    <row r="228" spans="6:20" ht="15" x14ac:dyDescent="0.2">
      <c r="F228" s="216"/>
      <c r="G228" s="217"/>
      <c r="H228" s="217"/>
      <c r="I228" s="217"/>
      <c r="J228" s="217"/>
      <c r="K228" s="218" t="e">
        <f t="shared" si="11"/>
        <v>#DIV/0!</v>
      </c>
      <c r="L228" s="219"/>
      <c r="M228" s="432"/>
      <c r="N228" s="432"/>
      <c r="O228" s="432"/>
      <c r="P228" s="218" t="e">
        <f t="shared" si="30"/>
        <v>#DIV/0!</v>
      </c>
      <c r="Q228" s="218" t="e">
        <f t="shared" si="31"/>
        <v>#DIV/0!</v>
      </c>
      <c r="R228" s="220"/>
      <c r="S228" s="257"/>
      <c r="T228" s="220"/>
    </row>
    <row r="229" spans="6:20" ht="15" x14ac:dyDescent="0.2">
      <c r="F229" s="216"/>
      <c r="G229" s="217"/>
      <c r="H229" s="217"/>
      <c r="I229" s="217"/>
      <c r="J229" s="217"/>
      <c r="K229" s="218" t="e">
        <f t="shared" si="11"/>
        <v>#DIV/0!</v>
      </c>
      <c r="L229" s="219"/>
      <c r="M229" s="432"/>
      <c r="N229" s="432"/>
      <c r="O229" s="432"/>
      <c r="P229" s="218" t="e">
        <f t="shared" si="30"/>
        <v>#DIV/0!</v>
      </c>
      <c r="Q229" s="218" t="e">
        <f t="shared" si="31"/>
        <v>#DIV/0!</v>
      </c>
      <c r="R229" s="220"/>
      <c r="S229" s="257"/>
      <c r="T229" s="220"/>
    </row>
    <row r="230" spans="6:20" ht="15" x14ac:dyDescent="0.2">
      <c r="F230" s="216"/>
      <c r="G230" s="217"/>
      <c r="H230" s="217"/>
      <c r="I230" s="217"/>
      <c r="J230" s="217"/>
      <c r="K230" s="218" t="e">
        <f t="shared" si="11"/>
        <v>#DIV/0!</v>
      </c>
      <c r="L230" s="219"/>
      <c r="M230" s="432"/>
      <c r="N230" s="432"/>
      <c r="O230" s="432"/>
      <c r="P230" s="218" t="e">
        <f t="shared" si="30"/>
        <v>#DIV/0!</v>
      </c>
      <c r="Q230" s="218" t="e">
        <f t="shared" si="31"/>
        <v>#DIV/0!</v>
      </c>
      <c r="R230" s="220"/>
      <c r="S230" s="257"/>
      <c r="T230" s="220"/>
    </row>
    <row r="231" spans="6:20" ht="15" x14ac:dyDescent="0.2">
      <c r="F231" s="216"/>
      <c r="G231" s="217"/>
      <c r="H231" s="217"/>
      <c r="I231" s="217"/>
      <c r="J231" s="217"/>
      <c r="K231" s="218" t="e">
        <f t="shared" si="11"/>
        <v>#DIV/0!</v>
      </c>
      <c r="L231" s="219"/>
      <c r="M231" s="432"/>
      <c r="N231" s="432"/>
      <c r="O231" s="432"/>
      <c r="P231" s="218" t="e">
        <f t="shared" si="30"/>
        <v>#DIV/0!</v>
      </c>
      <c r="Q231" s="218" t="e">
        <f t="shared" si="31"/>
        <v>#DIV/0!</v>
      </c>
      <c r="R231" s="220"/>
      <c r="S231" s="257"/>
      <c r="T231" s="220"/>
    </row>
    <row r="232" spans="6:20" ht="15" x14ac:dyDescent="0.2">
      <c r="F232" s="216"/>
      <c r="G232" s="217"/>
      <c r="H232" s="217"/>
      <c r="I232" s="217"/>
      <c r="J232" s="217"/>
      <c r="K232" s="218" t="e">
        <f t="shared" si="11"/>
        <v>#DIV/0!</v>
      </c>
      <c r="L232" s="219"/>
      <c r="M232" s="432"/>
      <c r="N232" s="432"/>
      <c r="O232" s="432"/>
      <c r="P232" s="218" t="e">
        <f t="shared" si="30"/>
        <v>#DIV/0!</v>
      </c>
      <c r="Q232" s="218" t="e">
        <f t="shared" si="31"/>
        <v>#DIV/0!</v>
      </c>
      <c r="R232" s="220"/>
      <c r="S232" s="257"/>
      <c r="T232" s="220"/>
    </row>
    <row r="233" spans="6:20" ht="15" x14ac:dyDescent="0.2">
      <c r="F233" s="216"/>
      <c r="G233" s="217"/>
      <c r="H233" s="217"/>
      <c r="I233" s="217"/>
      <c r="J233" s="217"/>
      <c r="K233" s="218" t="e">
        <f t="shared" si="11"/>
        <v>#DIV/0!</v>
      </c>
      <c r="L233" s="219"/>
      <c r="M233" s="432"/>
      <c r="N233" s="432"/>
      <c r="O233" s="432"/>
      <c r="P233" s="218" t="e">
        <f t="shared" si="30"/>
        <v>#DIV/0!</v>
      </c>
      <c r="Q233" s="218" t="e">
        <f t="shared" si="31"/>
        <v>#DIV/0!</v>
      </c>
      <c r="R233" s="220"/>
      <c r="S233" s="257"/>
      <c r="T233" s="220"/>
    </row>
    <row r="234" spans="6:20" ht="15" x14ac:dyDescent="0.2">
      <c r="F234" s="216"/>
      <c r="G234" s="217"/>
      <c r="H234" s="217"/>
      <c r="I234" s="217"/>
      <c r="J234" s="217"/>
      <c r="K234" s="218" t="e">
        <f t="shared" si="11"/>
        <v>#DIV/0!</v>
      </c>
      <c r="L234" s="219"/>
      <c r="M234" s="217"/>
      <c r="N234" s="217"/>
      <c r="O234" s="217"/>
      <c r="P234" s="218" t="e">
        <f t="shared" si="28"/>
        <v>#DIV/0!</v>
      </c>
      <c r="Q234" s="218" t="e">
        <f t="shared" si="29"/>
        <v>#DIV/0!</v>
      </c>
      <c r="R234" s="220"/>
      <c r="S234" s="257"/>
      <c r="T234" s="220"/>
    </row>
    <row r="235" spans="6:20" ht="15" x14ac:dyDescent="0.2">
      <c r="F235" s="216"/>
      <c r="G235" s="217"/>
      <c r="H235" s="217"/>
      <c r="I235" s="217"/>
      <c r="J235" s="217"/>
      <c r="K235" s="218" t="e">
        <f t="shared" si="11"/>
        <v>#DIV/0!</v>
      </c>
      <c r="L235" s="219"/>
      <c r="M235" s="217"/>
      <c r="N235" s="217"/>
      <c r="O235" s="217"/>
      <c r="P235" s="218" t="e">
        <f t="shared" si="28"/>
        <v>#DIV/0!</v>
      </c>
      <c r="Q235" s="218" t="e">
        <f t="shared" si="29"/>
        <v>#DIV/0!</v>
      </c>
      <c r="R235" s="220"/>
      <c r="S235" s="257"/>
      <c r="T235" s="220"/>
    </row>
    <row r="236" spans="6:20" ht="15" x14ac:dyDescent="0.2">
      <c r="F236" s="216"/>
      <c r="G236" s="217"/>
      <c r="H236" s="217"/>
      <c r="I236" s="217"/>
      <c r="J236" s="217"/>
      <c r="K236" s="277"/>
      <c r="L236" s="219"/>
      <c r="M236" s="217"/>
      <c r="N236" s="217"/>
      <c r="O236" s="217"/>
      <c r="P236" s="217"/>
      <c r="Q236" s="217"/>
      <c r="R236" s="220"/>
      <c r="S236" s="257"/>
      <c r="T236" s="220"/>
    </row>
  </sheetData>
  <mergeCells count="6">
    <mergeCell ref="A4:D4"/>
    <mergeCell ref="F1:N1"/>
    <mergeCell ref="H2:N2"/>
    <mergeCell ref="A3:D3"/>
    <mergeCell ref="G3:K3"/>
    <mergeCell ref="L3:P3"/>
  </mergeCells>
  <pageMargins left="0.75" right="0.75" top="1" bottom="1" header="0.5" footer="0.5"/>
  <pageSetup paperSize="5" scale="1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ORC</vt:lpstr>
      <vt:lpstr>FLOW</vt:lpstr>
      <vt:lpstr>GATES</vt:lpstr>
      <vt:lpstr>CUTBACK HEAD</vt:lpstr>
      <vt:lpstr>Morning Report</vt:lpstr>
      <vt:lpstr>ORC AVG.</vt:lpstr>
      <vt:lpstr>FLOW AVG.</vt:lpstr>
      <vt:lpstr>MorningReport with OB</vt:lpstr>
      <vt:lpstr>OB Discharge</vt:lpstr>
      <vt:lpstr>AUX Discharge</vt:lpstr>
      <vt:lpstr>LS Discharge</vt:lpstr>
      <vt:lpstr>Ratio 1</vt:lpstr>
      <vt:lpstr>Simmesport Rating</vt:lpstr>
      <vt:lpstr>'Morning Report'!Print_Area</vt:lpstr>
      <vt:lpstr>'OB Discharge'!Print_Titles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Buschel, Erica A CIV USARMY CEMVN (US)</cp:lastModifiedBy>
  <cp:lastPrinted>2019-10-28T17:29:10Z</cp:lastPrinted>
  <dcterms:created xsi:type="dcterms:W3CDTF">2009-12-08T16:24:22Z</dcterms:created>
  <dcterms:modified xsi:type="dcterms:W3CDTF">2019-11-01T19:17:57Z</dcterms:modified>
</cp:coreProperties>
</file>