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-19840" yWindow="-14100" windowWidth="25600" windowHeight="14900" tabRatio="906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  <sheet name="PGEEP-note2" sheetId="11" r:id="rId11"/>
    <sheet name="grb2 notes" sheetId="12" r:id="rId12"/>
    <sheet name="TLR-nots" sheetId="13" r:id="rId13"/>
    <sheet name="actin-2" sheetId="14" r:id="rId14"/>
    <sheet name="h2av-notes" sheetId="15" r:id="rId15"/>
    <sheet name="ef - notes" sheetId="16" r:id="rId16"/>
    <sheet name="28s notes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50" i="2" l="1"/>
  <c r="AW50" i="2"/>
  <c r="CA50" i="2"/>
  <c r="CB50" i="2"/>
  <c r="CX50" i="2"/>
  <c r="CY50" i="2"/>
  <c r="DL50" i="2"/>
  <c r="DM50" i="2"/>
  <c r="AX50" i="2"/>
  <c r="BL50" i="2"/>
  <c r="CC50" i="2"/>
  <c r="CZ50" i="2"/>
  <c r="DN50" i="2"/>
  <c r="FT50" i="2"/>
  <c r="GL50" i="2"/>
  <c r="HD50" i="2"/>
  <c r="HW50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2" i="2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2" i="2"/>
  <c r="J51" i="2"/>
  <c r="H51" i="2"/>
  <c r="K51" i="2"/>
  <c r="J52" i="2"/>
  <c r="H52" i="2"/>
  <c r="K52" i="2"/>
  <c r="J53" i="2"/>
  <c r="H53" i="2"/>
  <c r="K53" i="2"/>
  <c r="J54" i="2"/>
  <c r="H54" i="2"/>
  <c r="K54" i="2"/>
  <c r="J55" i="2"/>
  <c r="H55" i="2"/>
  <c r="K55" i="2"/>
  <c r="J56" i="2"/>
  <c r="H56" i="2"/>
  <c r="K56" i="2"/>
  <c r="J57" i="2"/>
  <c r="H57" i="2"/>
  <c r="K57" i="2"/>
  <c r="J58" i="2"/>
  <c r="H58" i="2"/>
  <c r="K58" i="2"/>
  <c r="J59" i="2"/>
  <c r="H59" i="2"/>
  <c r="K59" i="2"/>
  <c r="J60" i="2"/>
  <c r="H60" i="2"/>
  <c r="K60" i="2"/>
  <c r="J61" i="2"/>
  <c r="H61" i="2"/>
  <c r="K61" i="2"/>
  <c r="J62" i="2"/>
  <c r="H62" i="2"/>
  <c r="K62" i="2"/>
  <c r="J63" i="2"/>
  <c r="H63" i="2"/>
  <c r="K63" i="2"/>
  <c r="J64" i="2"/>
  <c r="H64" i="2"/>
  <c r="K64" i="2"/>
  <c r="J65" i="2"/>
  <c r="H65" i="2"/>
  <c r="K65" i="2"/>
  <c r="J66" i="2"/>
  <c r="H66" i="2"/>
  <c r="K66" i="2"/>
  <c r="J67" i="2"/>
  <c r="H67" i="2"/>
  <c r="K67" i="2"/>
  <c r="J68" i="2"/>
  <c r="H68" i="2"/>
  <c r="K68" i="2"/>
  <c r="J69" i="2"/>
  <c r="H69" i="2"/>
  <c r="K69" i="2"/>
  <c r="J70" i="2"/>
  <c r="H70" i="2"/>
  <c r="K70" i="2"/>
  <c r="J71" i="2"/>
  <c r="H71" i="2"/>
  <c r="K71" i="2"/>
  <c r="J72" i="2"/>
  <c r="H72" i="2"/>
  <c r="K72" i="2"/>
  <c r="J73" i="2"/>
  <c r="H73" i="2"/>
  <c r="K73" i="2"/>
  <c r="J50" i="2"/>
  <c r="H50" i="2"/>
  <c r="K50" i="2"/>
  <c r="H33" i="2"/>
  <c r="H32" i="2"/>
  <c r="H31" i="2"/>
  <c r="H30" i="2"/>
  <c r="H29" i="2"/>
  <c r="H28" i="2"/>
  <c r="H27" i="2"/>
  <c r="H26" i="2"/>
  <c r="H3" i="2"/>
  <c r="H4" i="2"/>
  <c r="H5" i="2"/>
  <c r="H6" i="2"/>
  <c r="H7" i="2"/>
  <c r="H8" i="2"/>
  <c r="H9" i="2"/>
  <c r="H2" i="2"/>
  <c r="F2" i="2"/>
  <c r="L2" i="2"/>
  <c r="F3" i="2"/>
  <c r="L3" i="2"/>
  <c r="F4" i="2"/>
  <c r="L4" i="2"/>
  <c r="F5" i="2"/>
  <c r="L5" i="2"/>
  <c r="F6" i="2"/>
  <c r="L6" i="2"/>
  <c r="F7" i="2"/>
  <c r="L7" i="2"/>
  <c r="F8" i="2"/>
  <c r="L8" i="2"/>
  <c r="F9" i="2"/>
  <c r="L9" i="2"/>
  <c r="F10" i="2"/>
  <c r="L10" i="2"/>
  <c r="F11" i="2"/>
  <c r="L11" i="2"/>
  <c r="F12" i="2"/>
  <c r="L12" i="2"/>
  <c r="F13" i="2"/>
  <c r="L13" i="2"/>
  <c r="F14" i="2"/>
  <c r="L14" i="2"/>
  <c r="F15" i="2"/>
  <c r="L1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  <c r="F27" i="2"/>
  <c r="L27" i="2"/>
  <c r="F28" i="2"/>
  <c r="L28" i="2"/>
  <c r="F29" i="2"/>
  <c r="L29" i="2"/>
  <c r="F30" i="2"/>
  <c r="L30" i="2"/>
  <c r="F31" i="2"/>
  <c r="L31" i="2"/>
  <c r="F32" i="2"/>
  <c r="L32" i="2"/>
  <c r="F33" i="2"/>
  <c r="L33" i="2"/>
  <c r="F34" i="2"/>
  <c r="L34" i="2"/>
  <c r="F35" i="2"/>
  <c r="L35" i="2"/>
  <c r="F36" i="2"/>
  <c r="L36" i="2"/>
  <c r="F37" i="2"/>
  <c r="L37" i="2"/>
  <c r="F38" i="2"/>
  <c r="L38" i="2"/>
  <c r="F39" i="2"/>
  <c r="L39" i="2"/>
  <c r="F40" i="2"/>
  <c r="L40" i="2"/>
  <c r="F41" i="2"/>
  <c r="L41" i="2"/>
  <c r="F42" i="2"/>
  <c r="L42" i="2"/>
  <c r="F43" i="2"/>
  <c r="L43" i="2"/>
  <c r="F44" i="2"/>
  <c r="L44" i="2"/>
  <c r="F45" i="2"/>
  <c r="L45" i="2"/>
  <c r="F46" i="2"/>
  <c r="L46" i="2"/>
  <c r="F47" i="2"/>
  <c r="L47" i="2"/>
  <c r="F48" i="2"/>
  <c r="L48" i="2"/>
  <c r="F49" i="2"/>
  <c r="L49" i="2"/>
  <c r="AQ51" i="2"/>
  <c r="AS51" i="2"/>
  <c r="AT51" i="2"/>
  <c r="AQ52" i="2"/>
  <c r="AS52" i="2"/>
  <c r="AT52" i="2"/>
  <c r="AQ53" i="2"/>
  <c r="AS53" i="2"/>
  <c r="AT53" i="2"/>
  <c r="AQ54" i="2"/>
  <c r="AS54" i="2"/>
  <c r="AT54" i="2"/>
  <c r="AQ55" i="2"/>
  <c r="AS55" i="2"/>
  <c r="AT55" i="2"/>
  <c r="AQ56" i="2"/>
  <c r="AS56" i="2"/>
  <c r="AT56" i="2"/>
  <c r="AQ57" i="2"/>
  <c r="AS57" i="2"/>
  <c r="AT57" i="2"/>
  <c r="AQ58" i="2"/>
  <c r="AS58" i="2"/>
  <c r="AT58" i="2"/>
  <c r="AQ59" i="2"/>
  <c r="AS59" i="2"/>
  <c r="AT59" i="2"/>
  <c r="AQ60" i="2"/>
  <c r="AS60" i="2"/>
  <c r="AT60" i="2"/>
  <c r="AQ61" i="2"/>
  <c r="AS61" i="2"/>
  <c r="AT61" i="2"/>
  <c r="AQ62" i="2"/>
  <c r="AS62" i="2"/>
  <c r="AT62" i="2"/>
  <c r="AQ63" i="2"/>
  <c r="AS63" i="2"/>
  <c r="AT63" i="2"/>
  <c r="AQ64" i="2"/>
  <c r="AS64" i="2"/>
  <c r="AT64" i="2"/>
  <c r="AQ65" i="2"/>
  <c r="AS65" i="2"/>
  <c r="AT65" i="2"/>
  <c r="AQ66" i="2"/>
  <c r="AS66" i="2"/>
  <c r="AT66" i="2"/>
  <c r="AQ67" i="2"/>
  <c r="AS67" i="2"/>
  <c r="AT67" i="2"/>
  <c r="AQ68" i="2"/>
  <c r="AS68" i="2"/>
  <c r="AT68" i="2"/>
  <c r="AQ69" i="2"/>
  <c r="AS69" i="2"/>
  <c r="AT69" i="2"/>
  <c r="AQ70" i="2"/>
  <c r="AS70" i="2"/>
  <c r="AT70" i="2"/>
  <c r="AQ71" i="2"/>
  <c r="AS71" i="2"/>
  <c r="AT71" i="2"/>
  <c r="AQ72" i="2"/>
  <c r="AS72" i="2"/>
  <c r="AT72" i="2"/>
  <c r="AQ73" i="2"/>
  <c r="AS73" i="2"/>
  <c r="AT73" i="2"/>
  <c r="AQ50" i="2"/>
  <c r="AS50" i="2"/>
  <c r="AT50" i="2"/>
  <c r="AU50" i="2"/>
  <c r="W50" i="2"/>
  <c r="X50" i="2"/>
  <c r="Y50" i="2"/>
  <c r="AY50" i="2"/>
  <c r="AC73" i="3"/>
  <c r="AA73" i="3"/>
  <c r="AC72" i="3"/>
  <c r="AA72" i="3"/>
  <c r="AC71" i="3"/>
  <c r="AA71" i="3"/>
  <c r="AC70" i="3"/>
  <c r="AA70" i="3"/>
  <c r="AC69" i="3"/>
  <c r="AA69" i="3"/>
  <c r="AC68" i="3"/>
  <c r="AA68" i="3"/>
  <c r="AC67" i="3"/>
  <c r="AA67" i="3"/>
  <c r="AC66" i="3"/>
  <c r="AA66" i="3"/>
  <c r="AC65" i="3"/>
  <c r="AA65" i="3"/>
  <c r="AC64" i="3"/>
  <c r="AA64" i="3"/>
  <c r="AC63" i="3"/>
  <c r="AA63" i="3"/>
  <c r="AC62" i="3"/>
  <c r="AA62" i="3"/>
  <c r="AC61" i="3"/>
  <c r="AA61" i="3"/>
  <c r="AC60" i="3"/>
  <c r="AA60" i="3"/>
  <c r="AC59" i="3"/>
  <c r="AA59" i="3"/>
  <c r="AC58" i="3"/>
  <c r="AA58" i="3"/>
  <c r="AC57" i="3"/>
  <c r="AA57" i="3"/>
  <c r="AC56" i="3"/>
  <c r="AA56" i="3"/>
  <c r="AC55" i="3"/>
  <c r="AA55" i="3"/>
  <c r="AC54" i="3"/>
  <c r="AA54" i="3"/>
  <c r="AC53" i="3"/>
  <c r="AA53" i="3"/>
  <c r="AC52" i="3"/>
  <c r="AA52" i="3"/>
  <c r="AC51" i="3"/>
  <c r="AA51" i="3"/>
  <c r="AC50" i="3"/>
  <c r="AA50" i="3"/>
  <c r="AA49" i="3"/>
  <c r="V49" i="3"/>
  <c r="AA48" i="3"/>
  <c r="V48" i="3"/>
  <c r="AA47" i="3"/>
  <c r="V47" i="3"/>
  <c r="AA46" i="3"/>
  <c r="V46" i="3"/>
  <c r="AA45" i="3"/>
  <c r="V45" i="3"/>
  <c r="AA44" i="3"/>
  <c r="V44" i="3"/>
  <c r="AA43" i="3"/>
  <c r="V43" i="3"/>
  <c r="AA42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AA25" i="3"/>
  <c r="V25" i="3"/>
  <c r="AA24" i="3"/>
  <c r="V24" i="3"/>
  <c r="AA23" i="3"/>
  <c r="V23" i="3"/>
  <c r="AA22" i="3"/>
  <c r="V22" i="3"/>
  <c r="AA21" i="3"/>
  <c r="V21" i="3"/>
  <c r="AA20" i="3"/>
  <c r="V20" i="3"/>
  <c r="AA19" i="3"/>
  <c r="V19" i="3"/>
  <c r="AA18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Q43" i="2"/>
  <c r="AQ44" i="2"/>
  <c r="AQ45" i="2"/>
  <c r="AQ46" i="2"/>
  <c r="AQ47" i="2"/>
  <c r="AQ48" i="2"/>
  <c r="AQ49" i="2"/>
  <c r="AQ42" i="2"/>
  <c r="AQ19" i="2"/>
  <c r="AQ20" i="2"/>
  <c r="AQ21" i="2"/>
  <c r="AQ22" i="2"/>
  <c r="AQ23" i="2"/>
  <c r="AQ24" i="2"/>
  <c r="AQ25" i="2"/>
  <c r="AQ18" i="2"/>
  <c r="BY50" i="2"/>
  <c r="BZ50" i="2"/>
  <c r="BY51" i="2"/>
  <c r="BZ51" i="2"/>
  <c r="BY52" i="2"/>
  <c r="BZ52" i="2"/>
  <c r="BY53" i="2"/>
  <c r="BZ53" i="2"/>
  <c r="BY54" i="2"/>
  <c r="BZ54" i="2"/>
  <c r="BY55" i="2"/>
  <c r="BZ55" i="2"/>
  <c r="BY56" i="2"/>
  <c r="BZ56" i="2"/>
  <c r="BY57" i="2"/>
  <c r="BZ57" i="2"/>
  <c r="BY58" i="2"/>
  <c r="BZ58" i="2"/>
  <c r="BY59" i="2"/>
  <c r="BZ59" i="2"/>
  <c r="BY60" i="2"/>
  <c r="BZ60" i="2"/>
  <c r="BY61" i="2"/>
  <c r="BZ61" i="2"/>
  <c r="BY62" i="2"/>
  <c r="BZ62" i="2"/>
  <c r="BY63" i="2"/>
  <c r="BZ63" i="2"/>
  <c r="BY64" i="2"/>
  <c r="BZ64" i="2"/>
  <c r="BY65" i="2"/>
  <c r="BZ65" i="2"/>
  <c r="BY66" i="2"/>
  <c r="BZ66" i="2"/>
  <c r="BY67" i="2"/>
  <c r="BZ67" i="2"/>
  <c r="BY68" i="2"/>
  <c r="BZ68" i="2"/>
  <c r="BY69" i="2"/>
  <c r="BZ69" i="2"/>
  <c r="BY70" i="2"/>
  <c r="BZ70" i="2"/>
  <c r="BY71" i="2"/>
  <c r="BZ71" i="2"/>
  <c r="BY72" i="2"/>
  <c r="BZ72" i="2"/>
  <c r="BY73" i="2"/>
  <c r="BZ73" i="2"/>
  <c r="CD50" i="2"/>
  <c r="BY10" i="2"/>
  <c r="BX10" i="2"/>
  <c r="BY11" i="2"/>
  <c r="BX11" i="2"/>
  <c r="BY12" i="2"/>
  <c r="BX12" i="2"/>
  <c r="BY13" i="2"/>
  <c r="BX13" i="2"/>
  <c r="BY14" i="2"/>
  <c r="BX14" i="2"/>
  <c r="BY15" i="2"/>
  <c r="BX15" i="2"/>
  <c r="BY16" i="2"/>
  <c r="BX16" i="2"/>
  <c r="BY17" i="2"/>
  <c r="BX17" i="2"/>
  <c r="BY34" i="2"/>
  <c r="BX34" i="2"/>
  <c r="BY35" i="2"/>
  <c r="BX35" i="2"/>
  <c r="BY36" i="2"/>
  <c r="BX36" i="2"/>
  <c r="BY37" i="2"/>
  <c r="BX37" i="2"/>
  <c r="BY38" i="2"/>
  <c r="BX38" i="2"/>
  <c r="BY39" i="2"/>
  <c r="BX39" i="2"/>
  <c r="BY40" i="2"/>
  <c r="BX40" i="2"/>
  <c r="BY41" i="2"/>
  <c r="BX41" i="2"/>
  <c r="BX43" i="2"/>
  <c r="DJ50" i="2"/>
  <c r="DK50" i="2"/>
  <c r="DJ51" i="2"/>
  <c r="DK51" i="2"/>
  <c r="DJ52" i="2"/>
  <c r="DK52" i="2"/>
  <c r="DJ53" i="2"/>
  <c r="DK53" i="2"/>
  <c r="DJ54" i="2"/>
  <c r="DK54" i="2"/>
  <c r="DJ55" i="2"/>
  <c r="DK55" i="2"/>
  <c r="DJ56" i="2"/>
  <c r="DK56" i="2"/>
  <c r="DJ57" i="2"/>
  <c r="DK57" i="2"/>
  <c r="DJ58" i="2"/>
  <c r="DK58" i="2"/>
  <c r="DJ59" i="2"/>
  <c r="DK59" i="2"/>
  <c r="DJ60" i="2"/>
  <c r="DK60" i="2"/>
  <c r="DJ61" i="2"/>
  <c r="DK61" i="2"/>
  <c r="DJ62" i="2"/>
  <c r="DK62" i="2"/>
  <c r="DJ63" i="2"/>
  <c r="DK63" i="2"/>
  <c r="DJ64" i="2"/>
  <c r="DK64" i="2"/>
  <c r="DJ65" i="2"/>
  <c r="DK65" i="2"/>
  <c r="DJ66" i="2"/>
  <c r="DK66" i="2"/>
  <c r="DJ67" i="2"/>
  <c r="DK67" i="2"/>
  <c r="DJ68" i="2"/>
  <c r="DK68" i="2"/>
  <c r="DJ69" i="2"/>
  <c r="DK69" i="2"/>
  <c r="DJ70" i="2"/>
  <c r="DK70" i="2"/>
  <c r="DJ71" i="2"/>
  <c r="DK71" i="2"/>
  <c r="DJ72" i="2"/>
  <c r="DK72" i="2"/>
  <c r="DJ73" i="2"/>
  <c r="DK73" i="2"/>
  <c r="DJ3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2" i="2"/>
  <c r="CS51" i="2"/>
  <c r="CT51" i="2"/>
  <c r="CV51" i="2"/>
  <c r="CW51" i="2"/>
  <c r="CS52" i="2"/>
  <c r="CT52" i="2"/>
  <c r="CV52" i="2"/>
  <c r="CW52" i="2"/>
  <c r="CS53" i="2"/>
  <c r="CT53" i="2"/>
  <c r="CV53" i="2"/>
  <c r="CW53" i="2"/>
  <c r="CS54" i="2"/>
  <c r="CT54" i="2"/>
  <c r="CV54" i="2"/>
  <c r="CW54" i="2"/>
  <c r="CS55" i="2"/>
  <c r="CT55" i="2"/>
  <c r="CV55" i="2"/>
  <c r="CW55" i="2"/>
  <c r="CS56" i="2"/>
  <c r="CT56" i="2"/>
  <c r="CV56" i="2"/>
  <c r="CW56" i="2"/>
  <c r="CS57" i="2"/>
  <c r="CT57" i="2"/>
  <c r="CV57" i="2"/>
  <c r="CW57" i="2"/>
  <c r="CS58" i="2"/>
  <c r="CT58" i="2"/>
  <c r="CV58" i="2"/>
  <c r="CW58" i="2"/>
  <c r="CS59" i="2"/>
  <c r="CT59" i="2"/>
  <c r="CV59" i="2"/>
  <c r="CW59" i="2"/>
  <c r="CS60" i="2"/>
  <c r="CT60" i="2"/>
  <c r="CV60" i="2"/>
  <c r="CW60" i="2"/>
  <c r="CS61" i="2"/>
  <c r="CT61" i="2"/>
  <c r="CV61" i="2"/>
  <c r="CW61" i="2"/>
  <c r="CS62" i="2"/>
  <c r="CT62" i="2"/>
  <c r="CV62" i="2"/>
  <c r="CW62" i="2"/>
  <c r="CS63" i="2"/>
  <c r="CT63" i="2"/>
  <c r="CV63" i="2"/>
  <c r="CW63" i="2"/>
  <c r="CS64" i="2"/>
  <c r="CT64" i="2"/>
  <c r="CV64" i="2"/>
  <c r="CW64" i="2"/>
  <c r="CS65" i="2"/>
  <c r="CT65" i="2"/>
  <c r="CV65" i="2"/>
  <c r="CW65" i="2"/>
  <c r="CS66" i="2"/>
  <c r="CT66" i="2"/>
  <c r="CV66" i="2"/>
  <c r="CW66" i="2"/>
  <c r="CS67" i="2"/>
  <c r="CT67" i="2"/>
  <c r="CV67" i="2"/>
  <c r="CW67" i="2"/>
  <c r="CS68" i="2"/>
  <c r="CT68" i="2"/>
  <c r="CV68" i="2"/>
  <c r="CW68" i="2"/>
  <c r="CS69" i="2"/>
  <c r="CT69" i="2"/>
  <c r="CV69" i="2"/>
  <c r="CW69" i="2"/>
  <c r="CS70" i="2"/>
  <c r="CT70" i="2"/>
  <c r="CV70" i="2"/>
  <c r="CW70" i="2"/>
  <c r="CS71" i="2"/>
  <c r="CT71" i="2"/>
  <c r="CV71" i="2"/>
  <c r="CW71" i="2"/>
  <c r="CS72" i="2"/>
  <c r="CT72" i="2"/>
  <c r="CV72" i="2"/>
  <c r="CW72" i="2"/>
  <c r="CS73" i="2"/>
  <c r="CT73" i="2"/>
  <c r="CV73" i="2"/>
  <c r="CW73" i="2"/>
  <c r="CS50" i="2"/>
  <c r="CT50" i="2"/>
  <c r="CV50" i="2"/>
  <c r="CW50" i="2"/>
  <c r="DA50" i="2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50" i="15"/>
  <c r="E19" i="15"/>
  <c r="E20" i="15"/>
  <c r="E21" i="15"/>
  <c r="E22" i="15"/>
  <c r="E23" i="15"/>
  <c r="E24" i="15"/>
  <c r="E25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18" i="15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W67" i="2"/>
  <c r="X67" i="2"/>
  <c r="Y67" i="2"/>
  <c r="Z67" i="2"/>
  <c r="W68" i="2"/>
  <c r="X68" i="2"/>
  <c r="Y68" i="2"/>
  <c r="Z68" i="2"/>
  <c r="W69" i="2"/>
  <c r="X69" i="2"/>
  <c r="Y69" i="2"/>
  <c r="Z69" i="2"/>
  <c r="W70" i="2"/>
  <c r="X70" i="2"/>
  <c r="Y70" i="2"/>
  <c r="Z70" i="2"/>
  <c r="W71" i="2"/>
  <c r="X71" i="2"/>
  <c r="Y71" i="2"/>
  <c r="Z71" i="2"/>
  <c r="W72" i="2"/>
  <c r="X72" i="2"/>
  <c r="Y72" i="2"/>
  <c r="Z72" i="2"/>
  <c r="W73" i="2"/>
  <c r="X73" i="2"/>
  <c r="Y73" i="2"/>
  <c r="Z73" i="2"/>
  <c r="BG50" i="2"/>
  <c r="BH50" i="2"/>
  <c r="BM50" i="2"/>
  <c r="FP50" i="2"/>
  <c r="FU50" i="2"/>
  <c r="GC50" i="2"/>
  <c r="GF50" i="2"/>
  <c r="GH50" i="2"/>
  <c r="GM50" i="2"/>
  <c r="GU50" i="2"/>
  <c r="GX50" i="2"/>
  <c r="GZ50" i="2"/>
  <c r="HE50" i="2"/>
  <c r="HN50" i="2"/>
  <c r="HQ50" i="2"/>
  <c r="HS50" i="2"/>
  <c r="HX50" i="2"/>
  <c r="AL73" i="14"/>
  <c r="AK73" i="14"/>
  <c r="AL72" i="14"/>
  <c r="AK72" i="14"/>
  <c r="AL71" i="14"/>
  <c r="AK71" i="14"/>
  <c r="AL70" i="14"/>
  <c r="AK70" i="14"/>
  <c r="AL69" i="14"/>
  <c r="AK69" i="14"/>
  <c r="AL68" i="14"/>
  <c r="AK68" i="14"/>
  <c r="AL67" i="14"/>
  <c r="AK67" i="14"/>
  <c r="AL66" i="14"/>
  <c r="AK66" i="14"/>
  <c r="AL65" i="14"/>
  <c r="AK65" i="14"/>
  <c r="AL64" i="14"/>
  <c r="AK64" i="14"/>
  <c r="AL63" i="14"/>
  <c r="AK63" i="14"/>
  <c r="AL62" i="14"/>
  <c r="AK62" i="14"/>
  <c r="AL61" i="14"/>
  <c r="AK61" i="14"/>
  <c r="AL60" i="14"/>
  <c r="AK60" i="14"/>
  <c r="AL59" i="14"/>
  <c r="AK59" i="14"/>
  <c r="AL58" i="14"/>
  <c r="AK58" i="14"/>
  <c r="AL57" i="14"/>
  <c r="AK57" i="14"/>
  <c r="AL56" i="14"/>
  <c r="AK56" i="14"/>
  <c r="AL55" i="14"/>
  <c r="AK55" i="14"/>
  <c r="AL54" i="14"/>
  <c r="AK54" i="14"/>
  <c r="AL53" i="14"/>
  <c r="AK53" i="14"/>
  <c r="AL52" i="14"/>
  <c r="AK52" i="14"/>
  <c r="AL51" i="14"/>
  <c r="AK51" i="14"/>
  <c r="AL50" i="14"/>
  <c r="AK50" i="14"/>
  <c r="AK41" i="14"/>
  <c r="AK40" i="14"/>
  <c r="AK39" i="14"/>
  <c r="AK38" i="14"/>
  <c r="AK37" i="14"/>
  <c r="AK36" i="14"/>
  <c r="AK35" i="14"/>
  <c r="AK34" i="14"/>
  <c r="AK17" i="14"/>
  <c r="AK16" i="14"/>
  <c r="AK15" i="14"/>
  <c r="AK14" i="14"/>
  <c r="AK13" i="14"/>
  <c r="AK12" i="14"/>
  <c r="AK11" i="14"/>
  <c r="AK10" i="14"/>
  <c r="W41" i="2"/>
  <c r="W40" i="2"/>
  <c r="W39" i="2"/>
  <c r="W38" i="2"/>
  <c r="W37" i="2"/>
  <c r="W36" i="2"/>
  <c r="W35" i="2"/>
  <c r="W34" i="2"/>
  <c r="W11" i="2"/>
  <c r="W12" i="2"/>
  <c r="W13" i="2"/>
  <c r="W14" i="2"/>
  <c r="W15" i="2"/>
  <c r="W16" i="2"/>
  <c r="W17" i="2"/>
  <c r="W10" i="2"/>
  <c r="I11" i="14"/>
  <c r="I12" i="14"/>
  <c r="I13" i="14"/>
  <c r="I14" i="14"/>
  <c r="I15" i="14"/>
  <c r="I16" i="14"/>
  <c r="I17" i="14"/>
  <c r="I34" i="14"/>
  <c r="I35" i="14"/>
  <c r="I36" i="14"/>
  <c r="I37" i="14"/>
  <c r="I38" i="14"/>
  <c r="I39" i="14"/>
  <c r="I40" i="14"/>
  <c r="I41" i="14"/>
  <c r="I10" i="14"/>
  <c r="H9" i="14"/>
  <c r="H41" i="14"/>
  <c r="H40" i="14"/>
  <c r="H39" i="14"/>
  <c r="H38" i="14"/>
  <c r="H37" i="14"/>
  <c r="H36" i="14"/>
  <c r="H35" i="14"/>
  <c r="H34" i="14"/>
  <c r="H11" i="14"/>
  <c r="H12" i="14"/>
  <c r="H13" i="14"/>
  <c r="H14" i="14"/>
  <c r="H15" i="14"/>
  <c r="H16" i="14"/>
  <c r="H17" i="14"/>
  <c r="H10" i="14"/>
  <c r="BG3" i="2"/>
  <c r="BH3" i="2"/>
  <c r="BG4" i="2"/>
  <c r="BH4" i="2"/>
  <c r="BG5" i="2"/>
  <c r="BH5" i="2"/>
  <c r="BG6" i="2"/>
  <c r="BH6" i="2"/>
  <c r="BG7" i="2"/>
  <c r="BH7" i="2"/>
  <c r="BG8" i="2"/>
  <c r="BH8" i="2"/>
  <c r="BG9" i="2"/>
  <c r="BH9" i="2"/>
  <c r="BG10" i="2"/>
  <c r="BH10" i="2"/>
  <c r="BG11" i="2"/>
  <c r="BH11" i="2"/>
  <c r="BG12" i="2"/>
  <c r="BH12" i="2"/>
  <c r="BG13" i="2"/>
  <c r="BH13" i="2"/>
  <c r="BG14" i="2"/>
  <c r="BH14" i="2"/>
  <c r="BG15" i="2"/>
  <c r="BH15" i="2"/>
  <c r="BG16" i="2"/>
  <c r="BH16" i="2"/>
  <c r="BG17" i="2"/>
  <c r="BH17" i="2"/>
  <c r="BG18" i="2"/>
  <c r="BH18" i="2"/>
  <c r="BG19" i="2"/>
  <c r="BH19" i="2"/>
  <c r="BG20" i="2"/>
  <c r="BH20" i="2"/>
  <c r="BG21" i="2"/>
  <c r="BH21" i="2"/>
  <c r="BG22" i="2"/>
  <c r="BH22" i="2"/>
  <c r="BG23" i="2"/>
  <c r="BH23" i="2"/>
  <c r="BG24" i="2"/>
  <c r="BH24" i="2"/>
  <c r="BG25" i="2"/>
  <c r="BH25" i="2"/>
  <c r="BG26" i="2"/>
  <c r="BH26" i="2"/>
  <c r="BG27" i="2"/>
  <c r="BH27" i="2"/>
  <c r="BG28" i="2"/>
  <c r="BH28" i="2"/>
  <c r="BG29" i="2"/>
  <c r="BH29" i="2"/>
  <c r="BG30" i="2"/>
  <c r="BH30" i="2"/>
  <c r="BG31" i="2"/>
  <c r="BH31" i="2"/>
  <c r="BG32" i="2"/>
  <c r="BH32" i="2"/>
  <c r="BG33" i="2"/>
  <c r="BH33" i="2"/>
  <c r="BG34" i="2"/>
  <c r="BH34" i="2"/>
  <c r="BG35" i="2"/>
  <c r="BH35" i="2"/>
  <c r="BG36" i="2"/>
  <c r="BH36" i="2"/>
  <c r="BG37" i="2"/>
  <c r="BH37" i="2"/>
  <c r="BG38" i="2"/>
  <c r="BH38" i="2"/>
  <c r="BG39" i="2"/>
  <c r="BH39" i="2"/>
  <c r="BG40" i="2"/>
  <c r="BH40" i="2"/>
  <c r="BG41" i="2"/>
  <c r="BH41" i="2"/>
  <c r="BG42" i="2"/>
  <c r="BH42" i="2"/>
  <c r="BG43" i="2"/>
  <c r="BH43" i="2"/>
  <c r="BG44" i="2"/>
  <c r="BH44" i="2"/>
  <c r="BG45" i="2"/>
  <c r="BH45" i="2"/>
  <c r="BG46" i="2"/>
  <c r="BH46" i="2"/>
  <c r="BG47" i="2"/>
  <c r="BH47" i="2"/>
  <c r="BG48" i="2"/>
  <c r="BH48" i="2"/>
  <c r="BG49" i="2"/>
  <c r="BH49" i="2"/>
  <c r="BG51" i="2"/>
  <c r="BH51" i="2"/>
  <c r="BG52" i="2"/>
  <c r="BH52" i="2"/>
  <c r="BG53" i="2"/>
  <c r="BH53" i="2"/>
  <c r="BG54" i="2"/>
  <c r="BH54" i="2"/>
  <c r="BG55" i="2"/>
  <c r="BH55" i="2"/>
  <c r="BG56" i="2"/>
  <c r="BH56" i="2"/>
  <c r="BG57" i="2"/>
  <c r="BH57" i="2"/>
  <c r="BG58" i="2"/>
  <c r="BH58" i="2"/>
  <c r="BG59" i="2"/>
  <c r="BH59" i="2"/>
  <c r="BG60" i="2"/>
  <c r="BH60" i="2"/>
  <c r="BG61" i="2"/>
  <c r="BH61" i="2"/>
  <c r="BG62" i="2"/>
  <c r="BH62" i="2"/>
  <c r="BG63" i="2"/>
  <c r="BH63" i="2"/>
  <c r="BG64" i="2"/>
  <c r="BH64" i="2"/>
  <c r="BG65" i="2"/>
  <c r="BH65" i="2"/>
  <c r="BG66" i="2"/>
  <c r="BH66" i="2"/>
  <c r="BG67" i="2"/>
  <c r="BH67" i="2"/>
  <c r="BG68" i="2"/>
  <c r="BH68" i="2"/>
  <c r="BG69" i="2"/>
  <c r="BH69" i="2"/>
  <c r="BG70" i="2"/>
  <c r="BH70" i="2"/>
  <c r="BG71" i="2"/>
  <c r="BH71" i="2"/>
  <c r="BG72" i="2"/>
  <c r="BH72" i="2"/>
  <c r="BG73" i="2"/>
  <c r="BH73" i="2"/>
  <c r="BG2" i="2"/>
  <c r="BH2" i="2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K2" i="13"/>
  <c r="K5" i="13"/>
  <c r="K6" i="13"/>
  <c r="K7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8" i="13"/>
  <c r="K29" i="13"/>
  <c r="K30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7" i="13"/>
  <c r="K48" i="13"/>
  <c r="K49" i="13"/>
  <c r="K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BF5" i="2"/>
  <c r="BF6" i="2"/>
  <c r="BF7" i="2"/>
  <c r="BF9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8" i="2"/>
  <c r="BF29" i="2"/>
  <c r="BF30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7" i="2"/>
  <c r="BF48" i="2"/>
  <c r="BF49" i="2"/>
  <c r="BF2" i="2"/>
  <c r="BF10" i="2"/>
  <c r="BF50" i="2"/>
  <c r="GF3" i="2"/>
  <c r="GC3" i="2"/>
  <c r="GH3" i="2"/>
  <c r="GF4" i="2"/>
  <c r="GC4" i="2"/>
  <c r="GH4" i="2"/>
  <c r="GF5" i="2"/>
  <c r="GC5" i="2"/>
  <c r="GH5" i="2"/>
  <c r="GF6" i="2"/>
  <c r="GC6" i="2"/>
  <c r="GH6" i="2"/>
  <c r="GF7" i="2"/>
  <c r="GC7" i="2"/>
  <c r="GH7" i="2"/>
  <c r="GF8" i="2"/>
  <c r="GC8" i="2"/>
  <c r="GH8" i="2"/>
  <c r="GF9" i="2"/>
  <c r="GC9" i="2"/>
  <c r="GH9" i="2"/>
  <c r="GF10" i="2"/>
  <c r="GC10" i="2"/>
  <c r="GH10" i="2"/>
  <c r="GF11" i="2"/>
  <c r="GC11" i="2"/>
  <c r="GH11" i="2"/>
  <c r="GF12" i="2"/>
  <c r="GC12" i="2"/>
  <c r="GH12" i="2"/>
  <c r="GF13" i="2"/>
  <c r="GC13" i="2"/>
  <c r="GH13" i="2"/>
  <c r="GF14" i="2"/>
  <c r="GC14" i="2"/>
  <c r="GH14" i="2"/>
  <c r="GF15" i="2"/>
  <c r="GC15" i="2"/>
  <c r="GH15" i="2"/>
  <c r="GF16" i="2"/>
  <c r="GC16" i="2"/>
  <c r="GH16" i="2"/>
  <c r="GF17" i="2"/>
  <c r="GC17" i="2"/>
  <c r="GH17" i="2"/>
  <c r="GF18" i="2"/>
  <c r="GC18" i="2"/>
  <c r="GH18" i="2"/>
  <c r="GF19" i="2"/>
  <c r="GC19" i="2"/>
  <c r="GH19" i="2"/>
  <c r="GF20" i="2"/>
  <c r="GC20" i="2"/>
  <c r="GH20" i="2"/>
  <c r="GF21" i="2"/>
  <c r="GC21" i="2"/>
  <c r="GH21" i="2"/>
  <c r="GF22" i="2"/>
  <c r="GC22" i="2"/>
  <c r="GH22" i="2"/>
  <c r="GF23" i="2"/>
  <c r="GC23" i="2"/>
  <c r="GH23" i="2"/>
  <c r="GF24" i="2"/>
  <c r="GC24" i="2"/>
  <c r="GH24" i="2"/>
  <c r="GF25" i="2"/>
  <c r="GC25" i="2"/>
  <c r="GH25" i="2"/>
  <c r="GF26" i="2"/>
  <c r="GC26" i="2"/>
  <c r="GH26" i="2"/>
  <c r="GF27" i="2"/>
  <c r="GC27" i="2"/>
  <c r="GH27" i="2"/>
  <c r="GF28" i="2"/>
  <c r="GC28" i="2"/>
  <c r="GH28" i="2"/>
  <c r="GF29" i="2"/>
  <c r="GC29" i="2"/>
  <c r="GH29" i="2"/>
  <c r="GF30" i="2"/>
  <c r="GC30" i="2"/>
  <c r="GH30" i="2"/>
  <c r="GF31" i="2"/>
  <c r="GC31" i="2"/>
  <c r="GH31" i="2"/>
  <c r="GF32" i="2"/>
  <c r="GC32" i="2"/>
  <c r="GH32" i="2"/>
  <c r="GF33" i="2"/>
  <c r="GC33" i="2"/>
  <c r="GH33" i="2"/>
  <c r="GF34" i="2"/>
  <c r="GC34" i="2"/>
  <c r="GH34" i="2"/>
  <c r="GF35" i="2"/>
  <c r="GC35" i="2"/>
  <c r="GH35" i="2"/>
  <c r="GF36" i="2"/>
  <c r="GC36" i="2"/>
  <c r="GH36" i="2"/>
  <c r="GF37" i="2"/>
  <c r="GC37" i="2"/>
  <c r="GH37" i="2"/>
  <c r="GF38" i="2"/>
  <c r="GC38" i="2"/>
  <c r="GH38" i="2"/>
  <c r="GF39" i="2"/>
  <c r="GC39" i="2"/>
  <c r="GH39" i="2"/>
  <c r="GF40" i="2"/>
  <c r="GC40" i="2"/>
  <c r="GH40" i="2"/>
  <c r="GF41" i="2"/>
  <c r="GC41" i="2"/>
  <c r="GH41" i="2"/>
  <c r="GF42" i="2"/>
  <c r="GC42" i="2"/>
  <c r="GH42" i="2"/>
  <c r="GF43" i="2"/>
  <c r="GC43" i="2"/>
  <c r="GH43" i="2"/>
  <c r="GF44" i="2"/>
  <c r="GC44" i="2"/>
  <c r="GH44" i="2"/>
  <c r="GF45" i="2"/>
  <c r="GC45" i="2"/>
  <c r="GH45" i="2"/>
  <c r="GF46" i="2"/>
  <c r="GC46" i="2"/>
  <c r="GH46" i="2"/>
  <c r="GF47" i="2"/>
  <c r="GC47" i="2"/>
  <c r="GH47" i="2"/>
  <c r="GF48" i="2"/>
  <c r="GC48" i="2"/>
  <c r="GH48" i="2"/>
  <c r="GC49" i="2"/>
  <c r="GH49" i="2"/>
  <c r="GF51" i="2"/>
  <c r="GC51" i="2"/>
  <c r="GH51" i="2"/>
  <c r="GF52" i="2"/>
  <c r="GC52" i="2"/>
  <c r="GH52" i="2"/>
  <c r="GF53" i="2"/>
  <c r="GC53" i="2"/>
  <c r="GH53" i="2"/>
  <c r="GF54" i="2"/>
  <c r="GC54" i="2"/>
  <c r="GH54" i="2"/>
  <c r="GF55" i="2"/>
  <c r="GC55" i="2"/>
  <c r="GH55" i="2"/>
  <c r="GF56" i="2"/>
  <c r="GC56" i="2"/>
  <c r="GH56" i="2"/>
  <c r="GF57" i="2"/>
  <c r="GC57" i="2"/>
  <c r="GH57" i="2"/>
  <c r="GF58" i="2"/>
  <c r="GC58" i="2"/>
  <c r="GH58" i="2"/>
  <c r="GF59" i="2"/>
  <c r="GC59" i="2"/>
  <c r="GH59" i="2"/>
  <c r="GF60" i="2"/>
  <c r="GC60" i="2"/>
  <c r="GH60" i="2"/>
  <c r="GF61" i="2"/>
  <c r="GC61" i="2"/>
  <c r="GH61" i="2"/>
  <c r="GF62" i="2"/>
  <c r="GC62" i="2"/>
  <c r="GH62" i="2"/>
  <c r="GF63" i="2"/>
  <c r="GC63" i="2"/>
  <c r="GH63" i="2"/>
  <c r="GF64" i="2"/>
  <c r="GC64" i="2"/>
  <c r="GH64" i="2"/>
  <c r="GF65" i="2"/>
  <c r="GC65" i="2"/>
  <c r="GH65" i="2"/>
  <c r="GF66" i="2"/>
  <c r="GC66" i="2"/>
  <c r="GH66" i="2"/>
  <c r="GC67" i="2"/>
  <c r="GF67" i="2"/>
  <c r="GH67" i="2"/>
  <c r="GC68" i="2"/>
  <c r="GF68" i="2"/>
  <c r="GH68" i="2"/>
  <c r="GC69" i="2"/>
  <c r="GF69" i="2"/>
  <c r="GH69" i="2"/>
  <c r="GC70" i="2"/>
  <c r="GF70" i="2"/>
  <c r="GH70" i="2"/>
  <c r="GC71" i="2"/>
  <c r="GF71" i="2"/>
  <c r="GH71" i="2"/>
  <c r="GC72" i="2"/>
  <c r="GF72" i="2"/>
  <c r="GH72" i="2"/>
  <c r="GC73" i="2"/>
  <c r="GF73" i="2"/>
  <c r="GH73" i="2"/>
  <c r="GC2" i="2"/>
  <c r="GF2" i="2"/>
  <c r="GH2" i="2"/>
  <c r="AI73" i="6"/>
  <c r="AF73" i="6"/>
  <c r="AI72" i="6"/>
  <c r="AF72" i="6"/>
  <c r="AI71" i="6"/>
  <c r="AF71" i="6"/>
  <c r="AI70" i="6"/>
  <c r="AF70" i="6"/>
  <c r="AI69" i="6"/>
  <c r="AF69" i="6"/>
  <c r="AI68" i="6"/>
  <c r="AF68" i="6"/>
  <c r="AI67" i="6"/>
  <c r="AF67" i="6"/>
  <c r="AI66" i="6"/>
  <c r="AF66" i="6"/>
  <c r="AI65" i="6"/>
  <c r="AF65" i="6"/>
  <c r="AI64" i="6"/>
  <c r="AF64" i="6"/>
  <c r="AI63" i="6"/>
  <c r="AF63" i="6"/>
  <c r="AI62" i="6"/>
  <c r="AF62" i="6"/>
  <c r="AI61" i="6"/>
  <c r="AF61" i="6"/>
  <c r="AI60" i="6"/>
  <c r="AF60" i="6"/>
  <c r="AI59" i="6"/>
  <c r="AF59" i="6"/>
  <c r="AI58" i="6"/>
  <c r="AF58" i="6"/>
  <c r="AI57" i="6"/>
  <c r="AF57" i="6"/>
  <c r="AI56" i="6"/>
  <c r="AF56" i="6"/>
  <c r="AI55" i="6"/>
  <c r="AF55" i="6"/>
  <c r="AI54" i="6"/>
  <c r="AF54" i="6"/>
  <c r="AI53" i="6"/>
  <c r="AF53" i="6"/>
  <c r="AI52" i="6"/>
  <c r="AF52" i="6"/>
  <c r="AI51" i="6"/>
  <c r="AF51" i="6"/>
  <c r="AI50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50" i="6"/>
  <c r="AF50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F49" i="6"/>
  <c r="AI48" i="6"/>
  <c r="AF48" i="6"/>
  <c r="AI47" i="6"/>
  <c r="AF47" i="6"/>
  <c r="AI46" i="6"/>
  <c r="AF46" i="6"/>
  <c r="AI45" i="6"/>
  <c r="AF45" i="6"/>
  <c r="AI44" i="6"/>
  <c r="AF44" i="6"/>
  <c r="AI43" i="6"/>
  <c r="AF43" i="6"/>
  <c r="AI42" i="6"/>
  <c r="AF42" i="6"/>
  <c r="AI41" i="6"/>
  <c r="AF41" i="6"/>
  <c r="AI40" i="6"/>
  <c r="AF40" i="6"/>
  <c r="AI39" i="6"/>
  <c r="AF39" i="6"/>
  <c r="AI38" i="6"/>
  <c r="AF38" i="6"/>
  <c r="AI37" i="6"/>
  <c r="AF37" i="6"/>
  <c r="AI36" i="6"/>
  <c r="AF36" i="6"/>
  <c r="AI35" i="6"/>
  <c r="AF35" i="6"/>
  <c r="AI34" i="6"/>
  <c r="AF34" i="6"/>
  <c r="AI33" i="6"/>
  <c r="AF33" i="6"/>
  <c r="AI32" i="6"/>
  <c r="AF32" i="6"/>
  <c r="AI31" i="6"/>
  <c r="AF31" i="6"/>
  <c r="AI30" i="6"/>
  <c r="AF30" i="6"/>
  <c r="AI29" i="6"/>
  <c r="AF29" i="6"/>
  <c r="AI28" i="6"/>
  <c r="AF28" i="6"/>
  <c r="AI27" i="6"/>
  <c r="AF27" i="6"/>
  <c r="AI26" i="6"/>
  <c r="AF26" i="6"/>
  <c r="AI25" i="6"/>
  <c r="AF25" i="6"/>
  <c r="AI24" i="6"/>
  <c r="AF24" i="6"/>
  <c r="AI23" i="6"/>
  <c r="AF23" i="6"/>
  <c r="AI22" i="6"/>
  <c r="AF22" i="6"/>
  <c r="AI21" i="6"/>
  <c r="AF21" i="6"/>
  <c r="AI20" i="6"/>
  <c r="AF20" i="6"/>
  <c r="AI19" i="6"/>
  <c r="AF19" i="6"/>
  <c r="AI18" i="6"/>
  <c r="AF18" i="6"/>
  <c r="AI17" i="6"/>
  <c r="AF17" i="6"/>
  <c r="AI16" i="6"/>
  <c r="AF16" i="6"/>
  <c r="AI15" i="6"/>
  <c r="AF15" i="6"/>
  <c r="AI14" i="6"/>
  <c r="AF14" i="6"/>
  <c r="AI13" i="6"/>
  <c r="AF13" i="6"/>
  <c r="AI12" i="6"/>
  <c r="AF12" i="6"/>
  <c r="AI11" i="6"/>
  <c r="AF11" i="6"/>
  <c r="AI10" i="6"/>
  <c r="AF10" i="6"/>
  <c r="AI9" i="6"/>
  <c r="AF9" i="6"/>
  <c r="AI8" i="6"/>
  <c r="AF8" i="6"/>
  <c r="AI7" i="6"/>
  <c r="AF7" i="6"/>
  <c r="AI6" i="6"/>
  <c r="AF6" i="6"/>
  <c r="AI5" i="6"/>
  <c r="AF5" i="6"/>
  <c r="AI4" i="6"/>
  <c r="AF4" i="6"/>
  <c r="AI3" i="6"/>
  <c r="AF3" i="6"/>
  <c r="AI2" i="6"/>
  <c r="AF2" i="6"/>
  <c r="GE3" i="2"/>
  <c r="GE4" i="2"/>
  <c r="GE5" i="2"/>
  <c r="GE6" i="2"/>
  <c r="GE7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GE29" i="2"/>
  <c r="GE30" i="2"/>
  <c r="GE31" i="2"/>
  <c r="GE32" i="2"/>
  <c r="GE33" i="2"/>
  <c r="GE34" i="2"/>
  <c r="GE35" i="2"/>
  <c r="GE36" i="2"/>
  <c r="GE37" i="2"/>
  <c r="GE38" i="2"/>
  <c r="GE39" i="2"/>
  <c r="GE40" i="2"/>
  <c r="GE41" i="2"/>
  <c r="GE42" i="2"/>
  <c r="GE43" i="2"/>
  <c r="GE44" i="2"/>
  <c r="GE45" i="2"/>
  <c r="GE46" i="2"/>
  <c r="GE47" i="2"/>
  <c r="GE48" i="2"/>
  <c r="GE2" i="2"/>
  <c r="GE50" i="2"/>
  <c r="GB2" i="2"/>
  <c r="GB3" i="2"/>
  <c r="GB4" i="2"/>
  <c r="GB5" i="2"/>
  <c r="GB6" i="2"/>
  <c r="GB7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U3" i="2"/>
  <c r="GX3" i="2"/>
  <c r="GZ3" i="2"/>
  <c r="GU4" i="2"/>
  <c r="GX4" i="2"/>
  <c r="GZ4" i="2"/>
  <c r="GU5" i="2"/>
  <c r="GX5" i="2"/>
  <c r="GZ5" i="2"/>
  <c r="GU6" i="2"/>
  <c r="GX6" i="2"/>
  <c r="GZ6" i="2"/>
  <c r="GU7" i="2"/>
  <c r="GX7" i="2"/>
  <c r="GZ7" i="2"/>
  <c r="GU8" i="2"/>
  <c r="GX8" i="2"/>
  <c r="GZ8" i="2"/>
  <c r="GU9" i="2"/>
  <c r="GX9" i="2"/>
  <c r="GZ9" i="2"/>
  <c r="GU10" i="2"/>
  <c r="GX10" i="2"/>
  <c r="GZ10" i="2"/>
  <c r="GU11" i="2"/>
  <c r="GX11" i="2"/>
  <c r="GZ11" i="2"/>
  <c r="GU12" i="2"/>
  <c r="GX12" i="2"/>
  <c r="GZ12" i="2"/>
  <c r="GU13" i="2"/>
  <c r="GX13" i="2"/>
  <c r="GZ13" i="2"/>
  <c r="GU14" i="2"/>
  <c r="GX14" i="2"/>
  <c r="GZ14" i="2"/>
  <c r="GU15" i="2"/>
  <c r="GX15" i="2"/>
  <c r="GZ15" i="2"/>
  <c r="GU16" i="2"/>
  <c r="GX16" i="2"/>
  <c r="GZ16" i="2"/>
  <c r="GU17" i="2"/>
  <c r="GX17" i="2"/>
  <c r="GZ17" i="2"/>
  <c r="GU18" i="2"/>
  <c r="GX18" i="2"/>
  <c r="GZ18" i="2"/>
  <c r="GU19" i="2"/>
  <c r="GX19" i="2"/>
  <c r="GZ19" i="2"/>
  <c r="GU20" i="2"/>
  <c r="GX20" i="2"/>
  <c r="GZ20" i="2"/>
  <c r="GU21" i="2"/>
  <c r="GX21" i="2"/>
  <c r="GZ21" i="2"/>
  <c r="GU22" i="2"/>
  <c r="GX22" i="2"/>
  <c r="GZ22" i="2"/>
  <c r="GU23" i="2"/>
  <c r="GX23" i="2"/>
  <c r="GZ23" i="2"/>
  <c r="GU24" i="2"/>
  <c r="GX24" i="2"/>
  <c r="GZ24" i="2"/>
  <c r="GU25" i="2"/>
  <c r="GX25" i="2"/>
  <c r="GZ25" i="2"/>
  <c r="GU26" i="2"/>
  <c r="GX26" i="2"/>
  <c r="GZ26" i="2"/>
  <c r="GU27" i="2"/>
  <c r="GX27" i="2"/>
  <c r="GZ27" i="2"/>
  <c r="GU28" i="2"/>
  <c r="GX28" i="2"/>
  <c r="GZ28" i="2"/>
  <c r="GU29" i="2"/>
  <c r="GX29" i="2"/>
  <c r="GZ29" i="2"/>
  <c r="GU30" i="2"/>
  <c r="GX30" i="2"/>
  <c r="GZ30" i="2"/>
  <c r="GU31" i="2"/>
  <c r="GX31" i="2"/>
  <c r="GZ31" i="2"/>
  <c r="GU32" i="2"/>
  <c r="GX32" i="2"/>
  <c r="GZ32" i="2"/>
  <c r="GU33" i="2"/>
  <c r="GX33" i="2"/>
  <c r="GZ33" i="2"/>
  <c r="GU34" i="2"/>
  <c r="GX34" i="2"/>
  <c r="GZ34" i="2"/>
  <c r="GU35" i="2"/>
  <c r="GX35" i="2"/>
  <c r="GZ35" i="2"/>
  <c r="GU36" i="2"/>
  <c r="GX36" i="2"/>
  <c r="GZ36" i="2"/>
  <c r="GU37" i="2"/>
  <c r="GX37" i="2"/>
  <c r="GZ37" i="2"/>
  <c r="GU38" i="2"/>
  <c r="GX38" i="2"/>
  <c r="GZ38" i="2"/>
  <c r="GU39" i="2"/>
  <c r="GX39" i="2"/>
  <c r="GZ39" i="2"/>
  <c r="GU40" i="2"/>
  <c r="GX40" i="2"/>
  <c r="GZ40" i="2"/>
  <c r="GU41" i="2"/>
  <c r="GX41" i="2"/>
  <c r="GZ41" i="2"/>
  <c r="GU42" i="2"/>
  <c r="GX42" i="2"/>
  <c r="GZ42" i="2"/>
  <c r="GU43" i="2"/>
  <c r="GX43" i="2"/>
  <c r="GZ43" i="2"/>
  <c r="GU44" i="2"/>
  <c r="GX44" i="2"/>
  <c r="GZ44" i="2"/>
  <c r="GU45" i="2"/>
  <c r="GX45" i="2"/>
  <c r="GZ45" i="2"/>
  <c r="GU46" i="2"/>
  <c r="GX46" i="2"/>
  <c r="GZ46" i="2"/>
  <c r="GU47" i="2"/>
  <c r="GX47" i="2"/>
  <c r="GZ47" i="2"/>
  <c r="GU48" i="2"/>
  <c r="GX48" i="2"/>
  <c r="GZ48" i="2"/>
  <c r="GU49" i="2"/>
  <c r="GX49" i="2"/>
  <c r="GZ49" i="2"/>
  <c r="GU51" i="2"/>
  <c r="GX51" i="2"/>
  <c r="GZ51" i="2"/>
  <c r="GU52" i="2"/>
  <c r="GX52" i="2"/>
  <c r="GZ52" i="2"/>
  <c r="GU53" i="2"/>
  <c r="GX53" i="2"/>
  <c r="GZ53" i="2"/>
  <c r="GU54" i="2"/>
  <c r="GX54" i="2"/>
  <c r="GZ54" i="2"/>
  <c r="GU55" i="2"/>
  <c r="GX55" i="2"/>
  <c r="GZ55" i="2"/>
  <c r="GU56" i="2"/>
  <c r="GX56" i="2"/>
  <c r="GZ56" i="2"/>
  <c r="GU57" i="2"/>
  <c r="GX57" i="2"/>
  <c r="GZ57" i="2"/>
  <c r="GU58" i="2"/>
  <c r="GX58" i="2"/>
  <c r="GZ58" i="2"/>
  <c r="GU59" i="2"/>
  <c r="GX59" i="2"/>
  <c r="GZ59" i="2"/>
  <c r="GU60" i="2"/>
  <c r="GX60" i="2"/>
  <c r="GZ60" i="2"/>
  <c r="GU61" i="2"/>
  <c r="GX61" i="2"/>
  <c r="GZ61" i="2"/>
  <c r="GU62" i="2"/>
  <c r="GX62" i="2"/>
  <c r="GZ62" i="2"/>
  <c r="GU63" i="2"/>
  <c r="GX63" i="2"/>
  <c r="GZ63" i="2"/>
  <c r="GU64" i="2"/>
  <c r="GX64" i="2"/>
  <c r="GZ64" i="2"/>
  <c r="GU65" i="2"/>
  <c r="GX65" i="2"/>
  <c r="GZ65" i="2"/>
  <c r="GU66" i="2"/>
  <c r="GX66" i="2"/>
  <c r="GZ66" i="2"/>
  <c r="GU67" i="2"/>
  <c r="GX67" i="2"/>
  <c r="GZ67" i="2"/>
  <c r="GU68" i="2"/>
  <c r="GX68" i="2"/>
  <c r="GZ68" i="2"/>
  <c r="GU69" i="2"/>
  <c r="GX69" i="2"/>
  <c r="GZ69" i="2"/>
  <c r="GU70" i="2"/>
  <c r="GX70" i="2"/>
  <c r="GZ70" i="2"/>
  <c r="GU71" i="2"/>
  <c r="GX71" i="2"/>
  <c r="GZ71" i="2"/>
  <c r="GU72" i="2"/>
  <c r="GX72" i="2"/>
  <c r="GZ72" i="2"/>
  <c r="GU73" i="2"/>
  <c r="GX73" i="2"/>
  <c r="GZ73" i="2"/>
  <c r="GU2" i="2"/>
  <c r="GX2" i="2"/>
  <c r="GZ2" i="2"/>
  <c r="M73" i="12"/>
  <c r="J73" i="12"/>
  <c r="M72" i="12"/>
  <c r="J72" i="12"/>
  <c r="M71" i="12"/>
  <c r="J71" i="12"/>
  <c r="M70" i="12"/>
  <c r="J70" i="12"/>
  <c r="M69" i="12"/>
  <c r="J69" i="12"/>
  <c r="M68" i="12"/>
  <c r="J68" i="12"/>
  <c r="M67" i="12"/>
  <c r="J67" i="12"/>
  <c r="M66" i="12"/>
  <c r="J66" i="12"/>
  <c r="M65" i="12"/>
  <c r="J65" i="12"/>
  <c r="M64" i="12"/>
  <c r="J64" i="12"/>
  <c r="M63" i="12"/>
  <c r="J63" i="12"/>
  <c r="M62" i="12"/>
  <c r="J62" i="12"/>
  <c r="M61" i="12"/>
  <c r="J61" i="12"/>
  <c r="M60" i="12"/>
  <c r="J60" i="12"/>
  <c r="M59" i="12"/>
  <c r="J59" i="12"/>
  <c r="M58" i="12"/>
  <c r="J58" i="12"/>
  <c r="M57" i="12"/>
  <c r="J57" i="12"/>
  <c r="M56" i="12"/>
  <c r="J56" i="12"/>
  <c r="M55" i="12"/>
  <c r="J55" i="12"/>
  <c r="M54" i="12"/>
  <c r="J54" i="12"/>
  <c r="M53" i="12"/>
  <c r="J53" i="12"/>
  <c r="M52" i="12"/>
  <c r="J52" i="12"/>
  <c r="M51" i="12"/>
  <c r="J51" i="12"/>
  <c r="M5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1" i="12"/>
  <c r="L42" i="12"/>
  <c r="L43" i="12"/>
  <c r="L44" i="12"/>
  <c r="L45" i="12"/>
  <c r="L46" i="12"/>
  <c r="L47" i="12"/>
  <c r="L48" i="12"/>
  <c r="L49" i="12"/>
  <c r="L50" i="12"/>
  <c r="J5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M49" i="12"/>
  <c r="J49" i="12"/>
  <c r="M48" i="12"/>
  <c r="J48" i="12"/>
  <c r="M47" i="12"/>
  <c r="J47" i="12"/>
  <c r="M46" i="12"/>
  <c r="J46" i="12"/>
  <c r="M45" i="12"/>
  <c r="J45" i="12"/>
  <c r="M44" i="12"/>
  <c r="J44" i="12"/>
  <c r="M43" i="12"/>
  <c r="J43" i="12"/>
  <c r="M42" i="12"/>
  <c r="J42" i="12"/>
  <c r="M41" i="12"/>
  <c r="J41" i="12"/>
  <c r="M40" i="12"/>
  <c r="J40" i="12"/>
  <c r="M39" i="12"/>
  <c r="J39" i="12"/>
  <c r="M38" i="12"/>
  <c r="J38" i="12"/>
  <c r="M37" i="12"/>
  <c r="J37" i="12"/>
  <c r="M36" i="12"/>
  <c r="J36" i="12"/>
  <c r="M35" i="12"/>
  <c r="J35" i="12"/>
  <c r="M34" i="12"/>
  <c r="J34" i="12"/>
  <c r="M33" i="12"/>
  <c r="J33" i="12"/>
  <c r="M32" i="12"/>
  <c r="J32" i="12"/>
  <c r="M31" i="12"/>
  <c r="J31" i="12"/>
  <c r="M30" i="12"/>
  <c r="J30" i="12"/>
  <c r="M29" i="12"/>
  <c r="J29" i="12"/>
  <c r="M28" i="12"/>
  <c r="J28" i="12"/>
  <c r="M27" i="12"/>
  <c r="J27" i="12"/>
  <c r="M26" i="12"/>
  <c r="J26" i="12"/>
  <c r="M25" i="12"/>
  <c r="J25" i="12"/>
  <c r="M24" i="12"/>
  <c r="J24" i="12"/>
  <c r="M23" i="12"/>
  <c r="J23" i="12"/>
  <c r="M22" i="12"/>
  <c r="J22" i="12"/>
  <c r="M21" i="12"/>
  <c r="J21" i="12"/>
  <c r="M20" i="12"/>
  <c r="J20" i="12"/>
  <c r="M19" i="12"/>
  <c r="J19" i="12"/>
  <c r="M18" i="12"/>
  <c r="J18" i="12"/>
  <c r="M17" i="12"/>
  <c r="J17" i="12"/>
  <c r="M16" i="12"/>
  <c r="J16" i="12"/>
  <c r="M15" i="12"/>
  <c r="J15" i="12"/>
  <c r="M14" i="12"/>
  <c r="J14" i="12"/>
  <c r="M13" i="12"/>
  <c r="J13" i="12"/>
  <c r="M12" i="12"/>
  <c r="J12" i="12"/>
  <c r="M11" i="12"/>
  <c r="J11" i="12"/>
  <c r="M10" i="12"/>
  <c r="J10" i="12"/>
  <c r="M9" i="12"/>
  <c r="J9" i="12"/>
  <c r="M8" i="12"/>
  <c r="J8" i="12"/>
  <c r="M7" i="12"/>
  <c r="J7" i="12"/>
  <c r="M6" i="12"/>
  <c r="J6" i="12"/>
  <c r="M5" i="12"/>
  <c r="J5" i="12"/>
  <c r="M4" i="12"/>
  <c r="J4" i="12"/>
  <c r="M3" i="12"/>
  <c r="J3" i="12"/>
  <c r="M2" i="12"/>
  <c r="J2" i="12"/>
  <c r="GW3" i="2"/>
  <c r="GW4" i="2"/>
  <c r="GW5" i="2"/>
  <c r="GW6" i="2"/>
  <c r="GW7" i="2"/>
  <c r="GW8" i="2"/>
  <c r="GW9" i="2"/>
  <c r="GW10" i="2"/>
  <c r="GW11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24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1" i="2"/>
  <c r="GW42" i="2"/>
  <c r="GW43" i="2"/>
  <c r="GW44" i="2"/>
  <c r="GW45" i="2"/>
  <c r="GW46" i="2"/>
  <c r="GW47" i="2"/>
  <c r="GW48" i="2"/>
  <c r="GW49" i="2"/>
  <c r="GW2" i="2"/>
  <c r="GW50" i="2"/>
  <c r="GT3" i="2"/>
  <c r="GT4" i="2"/>
  <c r="GT5" i="2"/>
  <c r="GT6" i="2"/>
  <c r="GT7" i="2"/>
  <c r="GT8" i="2"/>
  <c r="GT9" i="2"/>
  <c r="GT10" i="2"/>
  <c r="GT11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25" i="2"/>
  <c r="GT26" i="2"/>
  <c r="GT27" i="2"/>
  <c r="GT28" i="2"/>
  <c r="GT29" i="2"/>
  <c r="GT30" i="2"/>
  <c r="GT31" i="2"/>
  <c r="GT32" i="2"/>
  <c r="GT33" i="2"/>
  <c r="GT34" i="2"/>
  <c r="GT35" i="2"/>
  <c r="GT36" i="2"/>
  <c r="GT37" i="2"/>
  <c r="GT38" i="2"/>
  <c r="GT39" i="2"/>
  <c r="GT41" i="2"/>
  <c r="GT42" i="2"/>
  <c r="GT43" i="2"/>
  <c r="GT44" i="2"/>
  <c r="GT45" i="2"/>
  <c r="GT46" i="2"/>
  <c r="GT47" i="2"/>
  <c r="GT48" i="2"/>
  <c r="GT49" i="2"/>
  <c r="GT2" i="2"/>
  <c r="GT50" i="2"/>
  <c r="HN3" i="2"/>
  <c r="HQ3" i="2"/>
  <c r="HS3" i="2"/>
  <c r="HN4" i="2"/>
  <c r="HQ4" i="2"/>
  <c r="HS4" i="2"/>
  <c r="HN5" i="2"/>
  <c r="HQ5" i="2"/>
  <c r="HS5" i="2"/>
  <c r="HN6" i="2"/>
  <c r="HQ6" i="2"/>
  <c r="HS6" i="2"/>
  <c r="HN7" i="2"/>
  <c r="HQ7" i="2"/>
  <c r="HS7" i="2"/>
  <c r="HN8" i="2"/>
  <c r="HQ8" i="2"/>
  <c r="HS8" i="2"/>
  <c r="HN9" i="2"/>
  <c r="HQ9" i="2"/>
  <c r="HS9" i="2"/>
  <c r="HN10" i="2"/>
  <c r="HQ10" i="2"/>
  <c r="HS10" i="2"/>
  <c r="HN11" i="2"/>
  <c r="HQ11" i="2"/>
  <c r="HS11" i="2"/>
  <c r="HN12" i="2"/>
  <c r="HQ12" i="2"/>
  <c r="HS12" i="2"/>
  <c r="HN13" i="2"/>
  <c r="HQ13" i="2"/>
  <c r="HS13" i="2"/>
  <c r="HN14" i="2"/>
  <c r="HQ14" i="2"/>
  <c r="HS14" i="2"/>
  <c r="HN15" i="2"/>
  <c r="HQ15" i="2"/>
  <c r="HS15" i="2"/>
  <c r="HN16" i="2"/>
  <c r="HQ16" i="2"/>
  <c r="HS16" i="2"/>
  <c r="HN17" i="2"/>
  <c r="HQ17" i="2"/>
  <c r="HS17" i="2"/>
  <c r="HN18" i="2"/>
  <c r="HQ18" i="2"/>
  <c r="HS18" i="2"/>
  <c r="HN19" i="2"/>
  <c r="HQ19" i="2"/>
  <c r="HS19" i="2"/>
  <c r="HN20" i="2"/>
  <c r="HQ20" i="2"/>
  <c r="HS20" i="2"/>
  <c r="HN21" i="2"/>
  <c r="HQ21" i="2"/>
  <c r="HS21" i="2"/>
  <c r="HN22" i="2"/>
  <c r="HQ22" i="2"/>
  <c r="HS22" i="2"/>
  <c r="HN23" i="2"/>
  <c r="HQ23" i="2"/>
  <c r="HS23" i="2"/>
  <c r="HN24" i="2"/>
  <c r="HQ24" i="2"/>
  <c r="HS24" i="2"/>
  <c r="HN25" i="2"/>
  <c r="HQ25" i="2"/>
  <c r="HS25" i="2"/>
  <c r="HN26" i="2"/>
  <c r="HQ26" i="2"/>
  <c r="HS26" i="2"/>
  <c r="HN27" i="2"/>
  <c r="HQ27" i="2"/>
  <c r="HS27" i="2"/>
  <c r="HN28" i="2"/>
  <c r="HQ28" i="2"/>
  <c r="HS28" i="2"/>
  <c r="HN29" i="2"/>
  <c r="HQ29" i="2"/>
  <c r="HS29" i="2"/>
  <c r="HN30" i="2"/>
  <c r="HQ30" i="2"/>
  <c r="HS30" i="2"/>
  <c r="HN31" i="2"/>
  <c r="HQ31" i="2"/>
  <c r="HS31" i="2"/>
  <c r="HN32" i="2"/>
  <c r="HQ32" i="2"/>
  <c r="HS32" i="2"/>
  <c r="HN33" i="2"/>
  <c r="HQ33" i="2"/>
  <c r="HS33" i="2"/>
  <c r="HN34" i="2"/>
  <c r="HQ34" i="2"/>
  <c r="HS34" i="2"/>
  <c r="HN35" i="2"/>
  <c r="HQ35" i="2"/>
  <c r="HS35" i="2"/>
  <c r="HN36" i="2"/>
  <c r="HQ36" i="2"/>
  <c r="HS36" i="2"/>
  <c r="HN37" i="2"/>
  <c r="HQ37" i="2"/>
  <c r="HS37" i="2"/>
  <c r="HN38" i="2"/>
  <c r="HQ38" i="2"/>
  <c r="HS38" i="2"/>
  <c r="HN39" i="2"/>
  <c r="HQ39" i="2"/>
  <c r="HS39" i="2"/>
  <c r="HN40" i="2"/>
  <c r="HQ40" i="2"/>
  <c r="HS40" i="2"/>
  <c r="HN41" i="2"/>
  <c r="HQ41" i="2"/>
  <c r="HS41" i="2"/>
  <c r="HN42" i="2"/>
  <c r="HQ42" i="2"/>
  <c r="HS42" i="2"/>
  <c r="HN43" i="2"/>
  <c r="HQ43" i="2"/>
  <c r="HS43" i="2"/>
  <c r="HN44" i="2"/>
  <c r="HQ44" i="2"/>
  <c r="HS44" i="2"/>
  <c r="HN45" i="2"/>
  <c r="HQ45" i="2"/>
  <c r="HS45" i="2"/>
  <c r="HN46" i="2"/>
  <c r="HQ46" i="2"/>
  <c r="HS46" i="2"/>
  <c r="HN47" i="2"/>
  <c r="HQ47" i="2"/>
  <c r="HS47" i="2"/>
  <c r="HN48" i="2"/>
  <c r="HQ48" i="2"/>
  <c r="HS48" i="2"/>
  <c r="HN49" i="2"/>
  <c r="HQ49" i="2"/>
  <c r="HS49" i="2"/>
  <c r="HN51" i="2"/>
  <c r="HQ51" i="2"/>
  <c r="HS51" i="2"/>
  <c r="HN52" i="2"/>
  <c r="HQ52" i="2"/>
  <c r="HS52" i="2"/>
  <c r="HN53" i="2"/>
  <c r="HQ53" i="2"/>
  <c r="HS53" i="2"/>
  <c r="HN54" i="2"/>
  <c r="HQ54" i="2"/>
  <c r="HS54" i="2"/>
  <c r="HN55" i="2"/>
  <c r="HQ55" i="2"/>
  <c r="HS55" i="2"/>
  <c r="HN56" i="2"/>
  <c r="HQ56" i="2"/>
  <c r="HS56" i="2"/>
  <c r="HN57" i="2"/>
  <c r="HQ57" i="2"/>
  <c r="HS57" i="2"/>
  <c r="HN58" i="2"/>
  <c r="HQ58" i="2"/>
  <c r="HS58" i="2"/>
  <c r="HN59" i="2"/>
  <c r="HQ59" i="2"/>
  <c r="HS59" i="2"/>
  <c r="HN60" i="2"/>
  <c r="HQ60" i="2"/>
  <c r="HS60" i="2"/>
  <c r="HN61" i="2"/>
  <c r="HQ61" i="2"/>
  <c r="HS61" i="2"/>
  <c r="HN62" i="2"/>
  <c r="HQ62" i="2"/>
  <c r="HS62" i="2"/>
  <c r="HN63" i="2"/>
  <c r="HQ63" i="2"/>
  <c r="HS63" i="2"/>
  <c r="HN64" i="2"/>
  <c r="HQ64" i="2"/>
  <c r="HS64" i="2"/>
  <c r="HN65" i="2"/>
  <c r="HQ65" i="2"/>
  <c r="HS65" i="2"/>
  <c r="HN66" i="2"/>
  <c r="HQ66" i="2"/>
  <c r="HS66" i="2"/>
  <c r="HN67" i="2"/>
  <c r="HQ67" i="2"/>
  <c r="HS67" i="2"/>
  <c r="HN68" i="2"/>
  <c r="HQ68" i="2"/>
  <c r="HS68" i="2"/>
  <c r="HN69" i="2"/>
  <c r="HQ69" i="2"/>
  <c r="HS69" i="2"/>
  <c r="HN70" i="2"/>
  <c r="HQ70" i="2"/>
  <c r="HS70" i="2"/>
  <c r="HN71" i="2"/>
  <c r="HQ71" i="2"/>
  <c r="HS71" i="2"/>
  <c r="HN72" i="2"/>
  <c r="HQ72" i="2"/>
  <c r="HS72" i="2"/>
  <c r="HN73" i="2"/>
  <c r="HQ73" i="2"/>
  <c r="HS73" i="2"/>
  <c r="HN2" i="2"/>
  <c r="HQ2" i="2"/>
  <c r="HS2" i="2"/>
  <c r="J73" i="11"/>
  <c r="G73" i="11"/>
  <c r="J72" i="11"/>
  <c r="G72" i="11"/>
  <c r="J71" i="11"/>
  <c r="G71" i="11"/>
  <c r="J70" i="11"/>
  <c r="G70" i="11"/>
  <c r="J69" i="11"/>
  <c r="G69" i="11"/>
  <c r="J68" i="11"/>
  <c r="G68" i="11"/>
  <c r="J67" i="11"/>
  <c r="G67" i="11"/>
  <c r="J66" i="11"/>
  <c r="G66" i="11"/>
  <c r="J65" i="11"/>
  <c r="G65" i="11"/>
  <c r="J64" i="11"/>
  <c r="G64" i="11"/>
  <c r="J63" i="11"/>
  <c r="G63" i="11"/>
  <c r="J62" i="11"/>
  <c r="G62" i="11"/>
  <c r="J61" i="11"/>
  <c r="G61" i="11"/>
  <c r="J60" i="11"/>
  <c r="G60" i="11"/>
  <c r="J59" i="11"/>
  <c r="G59" i="11"/>
  <c r="J58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G5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" i="11"/>
  <c r="G2" i="11"/>
  <c r="BQ73" i="8"/>
  <c r="BN73" i="8"/>
  <c r="BQ72" i="8"/>
  <c r="BN72" i="8"/>
  <c r="BQ71" i="8"/>
  <c r="BN71" i="8"/>
  <c r="BQ70" i="8"/>
  <c r="BN70" i="8"/>
  <c r="BQ69" i="8"/>
  <c r="BN69" i="8"/>
  <c r="BQ68" i="8"/>
  <c r="BN68" i="8"/>
  <c r="BQ67" i="8"/>
  <c r="BN67" i="8"/>
  <c r="BQ66" i="8"/>
  <c r="BN66" i="8"/>
  <c r="BQ65" i="8"/>
  <c r="BN65" i="8"/>
  <c r="BQ64" i="8"/>
  <c r="BN64" i="8"/>
  <c r="BQ63" i="8"/>
  <c r="BN63" i="8"/>
  <c r="BQ62" i="8"/>
  <c r="BN62" i="8"/>
  <c r="BQ61" i="8"/>
  <c r="BN61" i="8"/>
  <c r="BQ60" i="8"/>
  <c r="BN60" i="8"/>
  <c r="BQ59" i="8"/>
  <c r="BN59" i="8"/>
  <c r="BQ58" i="8"/>
  <c r="BN58" i="8"/>
  <c r="BQ57" i="8"/>
  <c r="BN57" i="8"/>
  <c r="BQ56" i="8"/>
  <c r="BN56" i="8"/>
  <c r="BQ55" i="8"/>
  <c r="BN55" i="8"/>
  <c r="BQ54" i="8"/>
  <c r="BN54" i="8"/>
  <c r="BQ53" i="8"/>
  <c r="BN53" i="8"/>
  <c r="BQ52" i="8"/>
  <c r="BN52" i="8"/>
  <c r="BQ51" i="8"/>
  <c r="BN51" i="8"/>
  <c r="BQ50" i="8"/>
  <c r="BP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N50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Q49" i="8"/>
  <c r="BN49" i="8"/>
  <c r="BQ48" i="8"/>
  <c r="BN48" i="8"/>
  <c r="BQ47" i="8"/>
  <c r="BN47" i="8"/>
  <c r="BQ46" i="8"/>
  <c r="BN46" i="8"/>
  <c r="BQ45" i="8"/>
  <c r="BN45" i="8"/>
  <c r="BQ44" i="8"/>
  <c r="BN44" i="8"/>
  <c r="BQ43" i="8"/>
  <c r="BN43" i="8"/>
  <c r="BQ42" i="8"/>
  <c r="BN42" i="8"/>
  <c r="BQ41" i="8"/>
  <c r="BN41" i="8"/>
  <c r="BQ40" i="8"/>
  <c r="BN40" i="8"/>
  <c r="BQ39" i="8"/>
  <c r="BN39" i="8"/>
  <c r="BQ38" i="8"/>
  <c r="BN38" i="8"/>
  <c r="BQ37" i="8"/>
  <c r="BN37" i="8"/>
  <c r="BQ36" i="8"/>
  <c r="BN36" i="8"/>
  <c r="BQ35" i="8"/>
  <c r="BN35" i="8"/>
  <c r="BQ34" i="8"/>
  <c r="BN34" i="8"/>
  <c r="BQ33" i="8"/>
  <c r="BN33" i="8"/>
  <c r="BQ32" i="8"/>
  <c r="BN32" i="8"/>
  <c r="BQ31" i="8"/>
  <c r="BN31" i="8"/>
  <c r="BQ30" i="8"/>
  <c r="BN30" i="8"/>
  <c r="BQ29" i="8"/>
  <c r="BN29" i="8"/>
  <c r="BQ28" i="8"/>
  <c r="BN28" i="8"/>
  <c r="BQ27" i="8"/>
  <c r="BN27" i="8"/>
  <c r="BQ26" i="8"/>
  <c r="BN26" i="8"/>
  <c r="BQ25" i="8"/>
  <c r="BN25" i="8"/>
  <c r="BQ24" i="8"/>
  <c r="BN24" i="8"/>
  <c r="BQ23" i="8"/>
  <c r="BN23" i="8"/>
  <c r="BQ22" i="8"/>
  <c r="BN22" i="8"/>
  <c r="BQ21" i="8"/>
  <c r="BN21" i="8"/>
  <c r="BQ20" i="8"/>
  <c r="BN20" i="8"/>
  <c r="BQ19" i="8"/>
  <c r="BN19" i="8"/>
  <c r="BQ18" i="8"/>
  <c r="BN18" i="8"/>
  <c r="BQ17" i="8"/>
  <c r="BN17" i="8"/>
  <c r="BQ16" i="8"/>
  <c r="BN16" i="8"/>
  <c r="BQ15" i="8"/>
  <c r="BN15" i="8"/>
  <c r="BQ14" i="8"/>
  <c r="BN14" i="8"/>
  <c r="BQ13" i="8"/>
  <c r="BN13" i="8"/>
  <c r="BQ12" i="8"/>
  <c r="BN12" i="8"/>
  <c r="BQ11" i="8"/>
  <c r="BN11" i="8"/>
  <c r="BQ10" i="8"/>
  <c r="BN10" i="8"/>
  <c r="BQ9" i="8"/>
  <c r="BN9" i="8"/>
  <c r="BQ8" i="8"/>
  <c r="BN8" i="8"/>
  <c r="BQ7" i="8"/>
  <c r="BN7" i="8"/>
  <c r="BQ6" i="8"/>
  <c r="BN6" i="8"/>
  <c r="BQ5" i="8"/>
  <c r="BN5" i="8"/>
  <c r="BQ4" i="8"/>
  <c r="BN4" i="8"/>
  <c r="BQ3" i="8"/>
  <c r="BN3" i="8"/>
  <c r="BQ2" i="8"/>
  <c r="BN2" i="8"/>
  <c r="HP3" i="2"/>
  <c r="HP4" i="2"/>
  <c r="HP5" i="2"/>
  <c r="HP6" i="2"/>
  <c r="HP7" i="2"/>
  <c r="HP8" i="2"/>
  <c r="HP9" i="2"/>
  <c r="HP10" i="2"/>
  <c r="HP11" i="2"/>
  <c r="HP12" i="2"/>
  <c r="HP13" i="2"/>
  <c r="HP14" i="2"/>
  <c r="HP15" i="2"/>
  <c r="HP16" i="2"/>
  <c r="HP17" i="2"/>
  <c r="HP18" i="2"/>
  <c r="HP19" i="2"/>
  <c r="HP20" i="2"/>
  <c r="HP21" i="2"/>
  <c r="HP22" i="2"/>
  <c r="HP23" i="2"/>
  <c r="HP24" i="2"/>
  <c r="HP25" i="2"/>
  <c r="HP26" i="2"/>
  <c r="HP27" i="2"/>
  <c r="HP28" i="2"/>
  <c r="HP29" i="2"/>
  <c r="HP30" i="2"/>
  <c r="HP31" i="2"/>
  <c r="HP32" i="2"/>
  <c r="HP33" i="2"/>
  <c r="HP34" i="2"/>
  <c r="HP35" i="2"/>
  <c r="HP36" i="2"/>
  <c r="HP37" i="2"/>
  <c r="HP38" i="2"/>
  <c r="HP39" i="2"/>
  <c r="HP40" i="2"/>
  <c r="HP41" i="2"/>
  <c r="HP42" i="2"/>
  <c r="HP43" i="2"/>
  <c r="HP44" i="2"/>
  <c r="HP45" i="2"/>
  <c r="HP46" i="2"/>
  <c r="HP47" i="2"/>
  <c r="HP48" i="2"/>
  <c r="HP49" i="2"/>
  <c r="HP2" i="2"/>
  <c r="HM3" i="2"/>
  <c r="HM4" i="2"/>
  <c r="HM5" i="2"/>
  <c r="HM6" i="2"/>
  <c r="HM7" i="2"/>
  <c r="HM8" i="2"/>
  <c r="HM9" i="2"/>
  <c r="HM10" i="2"/>
  <c r="HM11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24" i="2"/>
  <c r="HM25" i="2"/>
  <c r="HM26" i="2"/>
  <c r="HM27" i="2"/>
  <c r="HM28" i="2"/>
  <c r="HM29" i="2"/>
  <c r="HM30" i="2"/>
  <c r="HM31" i="2"/>
  <c r="HM32" i="2"/>
  <c r="HM33" i="2"/>
  <c r="HM34" i="2"/>
  <c r="HM35" i="2"/>
  <c r="HM36" i="2"/>
  <c r="HM37" i="2"/>
  <c r="HM38" i="2"/>
  <c r="HM39" i="2"/>
  <c r="HM40" i="2"/>
  <c r="HM41" i="2"/>
  <c r="HM42" i="2"/>
  <c r="HM43" i="2"/>
  <c r="HM44" i="2"/>
  <c r="HM45" i="2"/>
  <c r="HM46" i="2"/>
  <c r="HM47" i="2"/>
  <c r="HM48" i="2"/>
  <c r="HM49" i="2"/>
  <c r="HM2" i="2"/>
  <c r="BG73" i="8"/>
  <c r="BD73" i="8"/>
  <c r="BG72" i="8"/>
  <c r="BD72" i="8"/>
  <c r="BG71" i="8"/>
  <c r="BD71" i="8"/>
  <c r="BG70" i="8"/>
  <c r="BD70" i="8"/>
  <c r="BG69" i="8"/>
  <c r="BD69" i="8"/>
  <c r="BG68" i="8"/>
  <c r="BD68" i="8"/>
  <c r="BG67" i="8"/>
  <c r="BD67" i="8"/>
  <c r="BG66" i="8"/>
  <c r="BD66" i="8"/>
  <c r="BG65" i="8"/>
  <c r="BD65" i="8"/>
  <c r="BG64" i="8"/>
  <c r="BD64" i="8"/>
  <c r="BG63" i="8"/>
  <c r="BD63" i="8"/>
  <c r="BG62" i="8"/>
  <c r="BD62" i="8"/>
  <c r="BG61" i="8"/>
  <c r="BD61" i="8"/>
  <c r="BG60" i="8"/>
  <c r="BD60" i="8"/>
  <c r="BG59" i="8"/>
  <c r="BD59" i="8"/>
  <c r="BG58" i="8"/>
  <c r="BD58" i="8"/>
  <c r="BG57" i="8"/>
  <c r="BD57" i="8"/>
  <c r="BG56" i="8"/>
  <c r="BD56" i="8"/>
  <c r="BG55" i="8"/>
  <c r="BD55" i="8"/>
  <c r="BG54" i="8"/>
  <c r="BD54" i="8"/>
  <c r="BG53" i="8"/>
  <c r="BD53" i="8"/>
  <c r="BG52" i="8"/>
  <c r="BD52" i="8"/>
  <c r="BG51" i="8"/>
  <c r="BD51" i="8"/>
  <c r="BG50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D50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G49" i="8"/>
  <c r="BD49" i="8"/>
  <c r="BG48" i="8"/>
  <c r="BD48" i="8"/>
  <c r="BG47" i="8"/>
  <c r="BD47" i="8"/>
  <c r="BG46" i="8"/>
  <c r="BD46" i="8"/>
  <c r="BG45" i="8"/>
  <c r="BD45" i="8"/>
  <c r="BG44" i="8"/>
  <c r="BD44" i="8"/>
  <c r="BG43" i="8"/>
  <c r="BD43" i="8"/>
  <c r="BG42" i="8"/>
  <c r="BD42" i="8"/>
  <c r="BG41" i="8"/>
  <c r="BD41" i="8"/>
  <c r="BG40" i="8"/>
  <c r="BD40" i="8"/>
  <c r="BG39" i="8"/>
  <c r="BD39" i="8"/>
  <c r="BG38" i="8"/>
  <c r="BD38" i="8"/>
  <c r="BG37" i="8"/>
  <c r="BD37" i="8"/>
  <c r="BG36" i="8"/>
  <c r="BD36" i="8"/>
  <c r="BG35" i="8"/>
  <c r="BD35" i="8"/>
  <c r="BG34" i="8"/>
  <c r="BD34" i="8"/>
  <c r="BG33" i="8"/>
  <c r="BD33" i="8"/>
  <c r="BG32" i="8"/>
  <c r="BD32" i="8"/>
  <c r="BG31" i="8"/>
  <c r="BD31" i="8"/>
  <c r="BG30" i="8"/>
  <c r="BD30" i="8"/>
  <c r="BG29" i="8"/>
  <c r="BD29" i="8"/>
  <c r="BG28" i="8"/>
  <c r="BD28" i="8"/>
  <c r="BG27" i="8"/>
  <c r="BD27" i="8"/>
  <c r="BG26" i="8"/>
  <c r="BD26" i="8"/>
  <c r="BG25" i="8"/>
  <c r="BD25" i="8"/>
  <c r="BG24" i="8"/>
  <c r="BD24" i="8"/>
  <c r="BG23" i="8"/>
  <c r="BD23" i="8"/>
  <c r="BG22" i="8"/>
  <c r="BD22" i="8"/>
  <c r="BG21" i="8"/>
  <c r="BD21" i="8"/>
  <c r="BG20" i="8"/>
  <c r="BD20" i="8"/>
  <c r="BG19" i="8"/>
  <c r="BD19" i="8"/>
  <c r="BG18" i="8"/>
  <c r="BD18" i="8"/>
  <c r="BG17" i="8"/>
  <c r="BD17" i="8"/>
  <c r="BG16" i="8"/>
  <c r="BD16" i="8"/>
  <c r="BG15" i="8"/>
  <c r="BD15" i="8"/>
  <c r="BG14" i="8"/>
  <c r="BD14" i="8"/>
  <c r="BG13" i="8"/>
  <c r="BD13" i="8"/>
  <c r="BG12" i="8"/>
  <c r="BD12" i="8"/>
  <c r="BG11" i="8"/>
  <c r="BD11" i="8"/>
  <c r="BG10" i="8"/>
  <c r="BD10" i="8"/>
  <c r="BG9" i="8"/>
  <c r="BD9" i="8"/>
  <c r="BG8" i="8"/>
  <c r="BD8" i="8"/>
  <c r="BG7" i="8"/>
  <c r="BD7" i="8"/>
  <c r="BG6" i="8"/>
  <c r="BD6" i="8"/>
  <c r="BG5" i="8"/>
  <c r="BD5" i="8"/>
  <c r="BG4" i="8"/>
  <c r="BD4" i="8"/>
  <c r="BG3" i="8"/>
  <c r="BD3" i="8"/>
  <c r="BG2" i="8"/>
  <c r="BD2" i="8"/>
  <c r="AM2" i="8"/>
  <c r="AM3" i="8"/>
  <c r="AM4" i="8"/>
  <c r="AM5" i="8"/>
  <c r="AM6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Q73" i="8"/>
  <c r="AN73" i="8"/>
  <c r="AQ72" i="8"/>
  <c r="AN72" i="8"/>
  <c r="AQ71" i="8"/>
  <c r="AN71" i="8"/>
  <c r="AQ70" i="8"/>
  <c r="AN70" i="8"/>
  <c r="AQ69" i="8"/>
  <c r="AN69" i="8"/>
  <c r="AQ68" i="8"/>
  <c r="AN68" i="8"/>
  <c r="AQ67" i="8"/>
  <c r="AN67" i="8"/>
  <c r="AQ66" i="8"/>
  <c r="AN66" i="8"/>
  <c r="AQ65" i="8"/>
  <c r="AN65" i="8"/>
  <c r="AQ64" i="8"/>
  <c r="AN64" i="8"/>
  <c r="AQ63" i="8"/>
  <c r="AN63" i="8"/>
  <c r="AQ62" i="8"/>
  <c r="AN62" i="8"/>
  <c r="AQ61" i="8"/>
  <c r="AN61" i="8"/>
  <c r="AQ60" i="8"/>
  <c r="AN60" i="8"/>
  <c r="AQ59" i="8"/>
  <c r="AN59" i="8"/>
  <c r="AQ58" i="8"/>
  <c r="AN58" i="8"/>
  <c r="AQ57" i="8"/>
  <c r="AN57" i="8"/>
  <c r="AQ56" i="8"/>
  <c r="AN56" i="8"/>
  <c r="AQ55" i="8"/>
  <c r="AN55" i="8"/>
  <c r="AQ54" i="8"/>
  <c r="AN54" i="8"/>
  <c r="AQ53" i="8"/>
  <c r="AN53" i="8"/>
  <c r="AQ52" i="8"/>
  <c r="AN52" i="8"/>
  <c r="AQ51" i="8"/>
  <c r="AN51" i="8"/>
  <c r="AQ50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N50" i="8"/>
  <c r="AQ49" i="8"/>
  <c r="AN49" i="8"/>
  <c r="AQ48" i="8"/>
  <c r="AN48" i="8"/>
  <c r="AQ47" i="8"/>
  <c r="AN47" i="8"/>
  <c r="AQ46" i="8"/>
  <c r="AN46" i="8"/>
  <c r="AQ45" i="8"/>
  <c r="AN45" i="8"/>
  <c r="AQ44" i="8"/>
  <c r="AN44" i="8"/>
  <c r="AQ43" i="8"/>
  <c r="AN43" i="8"/>
  <c r="AQ42" i="8"/>
  <c r="AN42" i="8"/>
  <c r="AQ41" i="8"/>
  <c r="AN41" i="8"/>
  <c r="AQ40" i="8"/>
  <c r="AN40" i="8"/>
  <c r="AQ39" i="8"/>
  <c r="AN39" i="8"/>
  <c r="AQ38" i="8"/>
  <c r="AN38" i="8"/>
  <c r="AQ37" i="8"/>
  <c r="AN37" i="8"/>
  <c r="AQ36" i="8"/>
  <c r="AN36" i="8"/>
  <c r="AQ35" i="8"/>
  <c r="AN35" i="8"/>
  <c r="AQ34" i="8"/>
  <c r="AN34" i="8"/>
  <c r="AQ33" i="8"/>
  <c r="AN33" i="8"/>
  <c r="AQ32" i="8"/>
  <c r="AN32" i="8"/>
  <c r="AQ31" i="8"/>
  <c r="AN31" i="8"/>
  <c r="AQ30" i="8"/>
  <c r="AN30" i="8"/>
  <c r="AQ29" i="8"/>
  <c r="AN29" i="8"/>
  <c r="AQ28" i="8"/>
  <c r="AN28" i="8"/>
  <c r="AQ27" i="8"/>
  <c r="AN27" i="8"/>
  <c r="AQ26" i="8"/>
  <c r="AN26" i="8"/>
  <c r="AQ25" i="8"/>
  <c r="AN25" i="8"/>
  <c r="AQ24" i="8"/>
  <c r="AN24" i="8"/>
  <c r="AQ23" i="8"/>
  <c r="AN23" i="8"/>
  <c r="AQ22" i="8"/>
  <c r="AN22" i="8"/>
  <c r="AQ21" i="8"/>
  <c r="AN21" i="8"/>
  <c r="AQ20" i="8"/>
  <c r="AN20" i="8"/>
  <c r="AQ19" i="8"/>
  <c r="AN19" i="8"/>
  <c r="AQ18" i="8"/>
  <c r="AN18" i="8"/>
  <c r="AQ17" i="8"/>
  <c r="AN17" i="8"/>
  <c r="AQ16" i="8"/>
  <c r="AN16" i="8"/>
  <c r="AQ15" i="8"/>
  <c r="AN15" i="8"/>
  <c r="AQ14" i="8"/>
  <c r="AN14" i="8"/>
  <c r="AQ13" i="8"/>
  <c r="AN13" i="8"/>
  <c r="AQ12" i="8"/>
  <c r="AN12" i="8"/>
  <c r="AQ11" i="8"/>
  <c r="AN11" i="8"/>
  <c r="AQ10" i="8"/>
  <c r="AN10" i="8"/>
  <c r="AQ9" i="8"/>
  <c r="AN9" i="8"/>
  <c r="AQ8" i="8"/>
  <c r="AN8" i="8"/>
  <c r="AQ7" i="8"/>
  <c r="AN7" i="8"/>
  <c r="AQ6" i="8"/>
  <c r="AN6" i="8"/>
  <c r="AQ5" i="8"/>
  <c r="AN5" i="8"/>
  <c r="AQ4" i="8"/>
  <c r="AN4" i="8"/>
  <c r="AQ3" i="8"/>
  <c r="AN3" i="8"/>
  <c r="AQ2" i="8"/>
  <c r="AN2" i="8"/>
  <c r="HP50" i="2"/>
  <c r="HM50" i="2"/>
  <c r="EW50" i="2"/>
  <c r="EZ50" i="2"/>
  <c r="FB50" i="2"/>
  <c r="FC50" i="2"/>
  <c r="FD50" i="2"/>
  <c r="EU2" i="2"/>
  <c r="EW2" i="2"/>
  <c r="EZ2" i="2"/>
  <c r="FB2" i="2"/>
  <c r="FC2" i="2"/>
  <c r="M2" i="2"/>
  <c r="FD2" i="2"/>
  <c r="EU3" i="2"/>
  <c r="EW3" i="2"/>
  <c r="EZ3" i="2"/>
  <c r="FB3" i="2"/>
  <c r="FC3" i="2"/>
  <c r="M3" i="2"/>
  <c r="FD3" i="2"/>
  <c r="EU4" i="2"/>
  <c r="EW4" i="2"/>
  <c r="EZ4" i="2"/>
  <c r="FB4" i="2"/>
  <c r="FC4" i="2"/>
  <c r="M4" i="2"/>
  <c r="FD4" i="2"/>
  <c r="EU5" i="2"/>
  <c r="EW5" i="2"/>
  <c r="EZ5" i="2"/>
  <c r="FB5" i="2"/>
  <c r="FC5" i="2"/>
  <c r="M5" i="2"/>
  <c r="FD5" i="2"/>
  <c r="EU6" i="2"/>
  <c r="EW6" i="2"/>
  <c r="EZ6" i="2"/>
  <c r="FB6" i="2"/>
  <c r="FC6" i="2"/>
  <c r="M6" i="2"/>
  <c r="FD6" i="2"/>
  <c r="EU7" i="2"/>
  <c r="EW7" i="2"/>
  <c r="EZ7" i="2"/>
  <c r="FB7" i="2"/>
  <c r="FC7" i="2"/>
  <c r="M7" i="2"/>
  <c r="FD7" i="2"/>
  <c r="EU8" i="2"/>
  <c r="EW8" i="2"/>
  <c r="EZ8" i="2"/>
  <c r="FB8" i="2"/>
  <c r="FC8" i="2"/>
  <c r="M8" i="2"/>
  <c r="FD8" i="2"/>
  <c r="EU9" i="2"/>
  <c r="EW9" i="2"/>
  <c r="EZ9" i="2"/>
  <c r="FB9" i="2"/>
  <c r="FC9" i="2"/>
  <c r="M9" i="2"/>
  <c r="FD9" i="2"/>
  <c r="EU10" i="2"/>
  <c r="EW10" i="2"/>
  <c r="EZ10" i="2"/>
  <c r="FB10" i="2"/>
  <c r="FC10" i="2"/>
  <c r="M10" i="2"/>
  <c r="FD10" i="2"/>
  <c r="EU11" i="2"/>
  <c r="EW11" i="2"/>
  <c r="EZ11" i="2"/>
  <c r="FB11" i="2"/>
  <c r="FC11" i="2"/>
  <c r="M11" i="2"/>
  <c r="FD11" i="2"/>
  <c r="EU12" i="2"/>
  <c r="EW12" i="2"/>
  <c r="EZ12" i="2"/>
  <c r="FB12" i="2"/>
  <c r="FC12" i="2"/>
  <c r="M12" i="2"/>
  <c r="FD12" i="2"/>
  <c r="EU13" i="2"/>
  <c r="EW13" i="2"/>
  <c r="EZ13" i="2"/>
  <c r="FB13" i="2"/>
  <c r="FC13" i="2"/>
  <c r="M13" i="2"/>
  <c r="FD13" i="2"/>
  <c r="EU14" i="2"/>
  <c r="EW14" i="2"/>
  <c r="EZ14" i="2"/>
  <c r="FB14" i="2"/>
  <c r="FC14" i="2"/>
  <c r="M14" i="2"/>
  <c r="FD14" i="2"/>
  <c r="EU15" i="2"/>
  <c r="EW15" i="2"/>
  <c r="EZ15" i="2"/>
  <c r="FB15" i="2"/>
  <c r="FC15" i="2"/>
  <c r="M15" i="2"/>
  <c r="FD15" i="2"/>
  <c r="EU16" i="2"/>
  <c r="EW16" i="2"/>
  <c r="EZ16" i="2"/>
  <c r="FB16" i="2"/>
  <c r="FC16" i="2"/>
  <c r="M16" i="2"/>
  <c r="FD16" i="2"/>
  <c r="EU17" i="2"/>
  <c r="EW17" i="2"/>
  <c r="EZ17" i="2"/>
  <c r="FB17" i="2"/>
  <c r="FC17" i="2"/>
  <c r="M17" i="2"/>
  <c r="FD17" i="2"/>
  <c r="EU18" i="2"/>
  <c r="EW18" i="2"/>
  <c r="EZ18" i="2"/>
  <c r="FB18" i="2"/>
  <c r="FC18" i="2"/>
  <c r="M18" i="2"/>
  <c r="FD18" i="2"/>
  <c r="EU19" i="2"/>
  <c r="EW19" i="2"/>
  <c r="EZ19" i="2"/>
  <c r="FB19" i="2"/>
  <c r="FC19" i="2"/>
  <c r="M19" i="2"/>
  <c r="FD19" i="2"/>
  <c r="EU20" i="2"/>
  <c r="EW20" i="2"/>
  <c r="EZ20" i="2"/>
  <c r="FB20" i="2"/>
  <c r="FC20" i="2"/>
  <c r="M20" i="2"/>
  <c r="FD20" i="2"/>
  <c r="EU21" i="2"/>
  <c r="EW21" i="2"/>
  <c r="EZ21" i="2"/>
  <c r="FB21" i="2"/>
  <c r="FC21" i="2"/>
  <c r="M21" i="2"/>
  <c r="FD21" i="2"/>
  <c r="EU22" i="2"/>
  <c r="EW22" i="2"/>
  <c r="EZ22" i="2"/>
  <c r="FB22" i="2"/>
  <c r="FC22" i="2"/>
  <c r="M22" i="2"/>
  <c r="FD22" i="2"/>
  <c r="EU23" i="2"/>
  <c r="EW23" i="2"/>
  <c r="EZ23" i="2"/>
  <c r="FB23" i="2"/>
  <c r="FC23" i="2"/>
  <c r="M23" i="2"/>
  <c r="FD23" i="2"/>
  <c r="EU24" i="2"/>
  <c r="EW24" i="2"/>
  <c r="EZ24" i="2"/>
  <c r="FB24" i="2"/>
  <c r="FC24" i="2"/>
  <c r="M24" i="2"/>
  <c r="FD24" i="2"/>
  <c r="EU25" i="2"/>
  <c r="EW25" i="2"/>
  <c r="EZ25" i="2"/>
  <c r="FB25" i="2"/>
  <c r="FC25" i="2"/>
  <c r="M25" i="2"/>
  <c r="FD25" i="2"/>
  <c r="EU26" i="2"/>
  <c r="EW26" i="2"/>
  <c r="EZ26" i="2"/>
  <c r="FB26" i="2"/>
  <c r="FC26" i="2"/>
  <c r="M26" i="2"/>
  <c r="FD26" i="2"/>
  <c r="EU27" i="2"/>
  <c r="EW27" i="2"/>
  <c r="EZ27" i="2"/>
  <c r="FB27" i="2"/>
  <c r="FC27" i="2"/>
  <c r="M27" i="2"/>
  <c r="FD27" i="2"/>
  <c r="EU28" i="2"/>
  <c r="EW28" i="2"/>
  <c r="EZ28" i="2"/>
  <c r="FB28" i="2"/>
  <c r="FC28" i="2"/>
  <c r="M28" i="2"/>
  <c r="FD28" i="2"/>
  <c r="EU29" i="2"/>
  <c r="EW29" i="2"/>
  <c r="EZ29" i="2"/>
  <c r="FB29" i="2"/>
  <c r="FC29" i="2"/>
  <c r="M29" i="2"/>
  <c r="FD29" i="2"/>
  <c r="EU30" i="2"/>
  <c r="EW30" i="2"/>
  <c r="EZ30" i="2"/>
  <c r="FB30" i="2"/>
  <c r="FC30" i="2"/>
  <c r="M30" i="2"/>
  <c r="FD30" i="2"/>
  <c r="EU31" i="2"/>
  <c r="EW31" i="2"/>
  <c r="EZ31" i="2"/>
  <c r="FB31" i="2"/>
  <c r="FC31" i="2"/>
  <c r="M31" i="2"/>
  <c r="FD31" i="2"/>
  <c r="EU32" i="2"/>
  <c r="EW32" i="2"/>
  <c r="EZ32" i="2"/>
  <c r="FB32" i="2"/>
  <c r="FC32" i="2"/>
  <c r="M32" i="2"/>
  <c r="FD32" i="2"/>
  <c r="EU33" i="2"/>
  <c r="EW33" i="2"/>
  <c r="EZ33" i="2"/>
  <c r="FB33" i="2"/>
  <c r="FC33" i="2"/>
  <c r="M33" i="2"/>
  <c r="FD33" i="2"/>
  <c r="EU34" i="2"/>
  <c r="EW34" i="2"/>
  <c r="EZ34" i="2"/>
  <c r="FB34" i="2"/>
  <c r="FC34" i="2"/>
  <c r="M34" i="2"/>
  <c r="FD34" i="2"/>
  <c r="EU35" i="2"/>
  <c r="EW35" i="2"/>
  <c r="EZ35" i="2"/>
  <c r="FB35" i="2"/>
  <c r="FC35" i="2"/>
  <c r="M35" i="2"/>
  <c r="FD35" i="2"/>
  <c r="EU36" i="2"/>
  <c r="EW36" i="2"/>
  <c r="EZ36" i="2"/>
  <c r="FB36" i="2"/>
  <c r="FC36" i="2"/>
  <c r="M36" i="2"/>
  <c r="FD36" i="2"/>
  <c r="EU37" i="2"/>
  <c r="EW37" i="2"/>
  <c r="EZ37" i="2"/>
  <c r="FB37" i="2"/>
  <c r="FC37" i="2"/>
  <c r="M37" i="2"/>
  <c r="FD37" i="2"/>
  <c r="EU38" i="2"/>
  <c r="EW38" i="2"/>
  <c r="EZ38" i="2"/>
  <c r="FB38" i="2"/>
  <c r="FC38" i="2"/>
  <c r="M38" i="2"/>
  <c r="FD38" i="2"/>
  <c r="EU39" i="2"/>
  <c r="EW39" i="2"/>
  <c r="EZ39" i="2"/>
  <c r="FB39" i="2"/>
  <c r="FC39" i="2"/>
  <c r="M39" i="2"/>
  <c r="FD39" i="2"/>
  <c r="EU40" i="2"/>
  <c r="EW40" i="2"/>
  <c r="EZ40" i="2"/>
  <c r="FB40" i="2"/>
  <c r="FC40" i="2"/>
  <c r="M40" i="2"/>
  <c r="FD40" i="2"/>
  <c r="EU41" i="2"/>
  <c r="EW41" i="2"/>
  <c r="EZ41" i="2"/>
  <c r="FB41" i="2"/>
  <c r="FC41" i="2"/>
  <c r="M41" i="2"/>
  <c r="FD41" i="2"/>
  <c r="EU42" i="2"/>
  <c r="EW42" i="2"/>
  <c r="EZ42" i="2"/>
  <c r="FB42" i="2"/>
  <c r="FC42" i="2"/>
  <c r="M42" i="2"/>
  <c r="FD42" i="2"/>
  <c r="EU43" i="2"/>
  <c r="EW43" i="2"/>
  <c r="EZ43" i="2"/>
  <c r="FB43" i="2"/>
  <c r="FC43" i="2"/>
  <c r="M43" i="2"/>
  <c r="FD43" i="2"/>
  <c r="EU44" i="2"/>
  <c r="EW44" i="2"/>
  <c r="EZ44" i="2"/>
  <c r="FB44" i="2"/>
  <c r="FC44" i="2"/>
  <c r="M44" i="2"/>
  <c r="FD44" i="2"/>
  <c r="EU45" i="2"/>
  <c r="EW45" i="2"/>
  <c r="EZ45" i="2"/>
  <c r="FB45" i="2"/>
  <c r="FC45" i="2"/>
  <c r="M45" i="2"/>
  <c r="FD45" i="2"/>
  <c r="EU46" i="2"/>
  <c r="EW46" i="2"/>
  <c r="EZ46" i="2"/>
  <c r="FB46" i="2"/>
  <c r="FC46" i="2"/>
  <c r="M46" i="2"/>
  <c r="FD46" i="2"/>
  <c r="EU47" i="2"/>
  <c r="EW47" i="2"/>
  <c r="EZ47" i="2"/>
  <c r="FB47" i="2"/>
  <c r="FC47" i="2"/>
  <c r="M47" i="2"/>
  <c r="FD47" i="2"/>
  <c r="EU48" i="2"/>
  <c r="EW48" i="2"/>
  <c r="EZ48" i="2"/>
  <c r="FB48" i="2"/>
  <c r="FC48" i="2"/>
  <c r="M48" i="2"/>
  <c r="FD48" i="2"/>
  <c r="EU49" i="2"/>
  <c r="EW49" i="2"/>
  <c r="EZ49" i="2"/>
  <c r="FB49" i="2"/>
  <c r="FC49" i="2"/>
  <c r="M49" i="2"/>
  <c r="FD49" i="2"/>
  <c r="FE50" i="2"/>
  <c r="FF50" i="2"/>
  <c r="FG50" i="2"/>
  <c r="EW51" i="2"/>
  <c r="EZ51" i="2"/>
  <c r="FB51" i="2"/>
  <c r="FC51" i="2"/>
  <c r="FD51" i="2"/>
  <c r="FE51" i="2"/>
  <c r="FF51" i="2"/>
  <c r="FG51" i="2"/>
  <c r="EW52" i="2"/>
  <c r="EZ52" i="2"/>
  <c r="FB52" i="2"/>
  <c r="FC52" i="2"/>
  <c r="FD52" i="2"/>
  <c r="FE52" i="2"/>
  <c r="FF52" i="2"/>
  <c r="FG52" i="2"/>
  <c r="EW53" i="2"/>
  <c r="EZ53" i="2"/>
  <c r="FB53" i="2"/>
  <c r="FC53" i="2"/>
  <c r="FD53" i="2"/>
  <c r="FE53" i="2"/>
  <c r="FF53" i="2"/>
  <c r="FG53" i="2"/>
  <c r="EW54" i="2"/>
  <c r="EZ54" i="2"/>
  <c r="FB54" i="2"/>
  <c r="FC54" i="2"/>
  <c r="FD54" i="2"/>
  <c r="FE54" i="2"/>
  <c r="FF54" i="2"/>
  <c r="FG54" i="2"/>
  <c r="EW55" i="2"/>
  <c r="EZ55" i="2"/>
  <c r="FB55" i="2"/>
  <c r="FC55" i="2"/>
  <c r="FD55" i="2"/>
  <c r="FE55" i="2"/>
  <c r="FF55" i="2"/>
  <c r="FG55" i="2"/>
  <c r="EW56" i="2"/>
  <c r="EZ56" i="2"/>
  <c r="FB56" i="2"/>
  <c r="FC56" i="2"/>
  <c r="FD56" i="2"/>
  <c r="FE56" i="2"/>
  <c r="FF56" i="2"/>
  <c r="FG56" i="2"/>
  <c r="EW57" i="2"/>
  <c r="EZ57" i="2"/>
  <c r="FB57" i="2"/>
  <c r="FC57" i="2"/>
  <c r="FD57" i="2"/>
  <c r="FE57" i="2"/>
  <c r="FF57" i="2"/>
  <c r="FG57" i="2"/>
  <c r="EW58" i="2"/>
  <c r="EZ58" i="2"/>
  <c r="FB58" i="2"/>
  <c r="FC58" i="2"/>
  <c r="FD58" i="2"/>
  <c r="FE58" i="2"/>
  <c r="FF58" i="2"/>
  <c r="FG58" i="2"/>
  <c r="EW59" i="2"/>
  <c r="EZ59" i="2"/>
  <c r="FB59" i="2"/>
  <c r="FC59" i="2"/>
  <c r="FD59" i="2"/>
  <c r="FE59" i="2"/>
  <c r="FF59" i="2"/>
  <c r="FG59" i="2"/>
  <c r="EW60" i="2"/>
  <c r="EZ60" i="2"/>
  <c r="FB60" i="2"/>
  <c r="FC60" i="2"/>
  <c r="FD60" i="2"/>
  <c r="FE60" i="2"/>
  <c r="FF60" i="2"/>
  <c r="FG60" i="2"/>
  <c r="EW61" i="2"/>
  <c r="EZ61" i="2"/>
  <c r="FB61" i="2"/>
  <c r="FC61" i="2"/>
  <c r="FD61" i="2"/>
  <c r="FE61" i="2"/>
  <c r="FF61" i="2"/>
  <c r="FG61" i="2"/>
  <c r="EW62" i="2"/>
  <c r="EZ62" i="2"/>
  <c r="FB62" i="2"/>
  <c r="FC62" i="2"/>
  <c r="FD62" i="2"/>
  <c r="FE62" i="2"/>
  <c r="FF62" i="2"/>
  <c r="FG62" i="2"/>
  <c r="EW63" i="2"/>
  <c r="EZ63" i="2"/>
  <c r="FB63" i="2"/>
  <c r="FC63" i="2"/>
  <c r="FD63" i="2"/>
  <c r="FE63" i="2"/>
  <c r="FF63" i="2"/>
  <c r="FG63" i="2"/>
  <c r="EW64" i="2"/>
  <c r="EZ64" i="2"/>
  <c r="FB64" i="2"/>
  <c r="FC64" i="2"/>
  <c r="FD64" i="2"/>
  <c r="FE64" i="2"/>
  <c r="FF64" i="2"/>
  <c r="FG64" i="2"/>
  <c r="EW65" i="2"/>
  <c r="EZ65" i="2"/>
  <c r="FB65" i="2"/>
  <c r="FC65" i="2"/>
  <c r="FD65" i="2"/>
  <c r="FE65" i="2"/>
  <c r="FF65" i="2"/>
  <c r="FG65" i="2"/>
  <c r="EW66" i="2"/>
  <c r="EZ66" i="2"/>
  <c r="FB66" i="2"/>
  <c r="FC66" i="2"/>
  <c r="FD66" i="2"/>
  <c r="FE66" i="2"/>
  <c r="FF66" i="2"/>
  <c r="FG66" i="2"/>
  <c r="EW67" i="2"/>
  <c r="EZ67" i="2"/>
  <c r="FB67" i="2"/>
  <c r="FC67" i="2"/>
  <c r="FD67" i="2"/>
  <c r="FE67" i="2"/>
  <c r="FF67" i="2"/>
  <c r="FG67" i="2"/>
  <c r="EW68" i="2"/>
  <c r="EZ68" i="2"/>
  <c r="FB68" i="2"/>
  <c r="FC68" i="2"/>
  <c r="FD68" i="2"/>
  <c r="FE68" i="2"/>
  <c r="FF68" i="2"/>
  <c r="FG68" i="2"/>
  <c r="EW69" i="2"/>
  <c r="EZ69" i="2"/>
  <c r="FB69" i="2"/>
  <c r="FC69" i="2"/>
  <c r="FD69" i="2"/>
  <c r="FE69" i="2"/>
  <c r="FF69" i="2"/>
  <c r="FG69" i="2"/>
  <c r="EW70" i="2"/>
  <c r="EZ70" i="2"/>
  <c r="FB70" i="2"/>
  <c r="FC70" i="2"/>
  <c r="FD70" i="2"/>
  <c r="FE70" i="2"/>
  <c r="FF70" i="2"/>
  <c r="FG70" i="2"/>
  <c r="EW71" i="2"/>
  <c r="EZ71" i="2"/>
  <c r="FB71" i="2"/>
  <c r="FC71" i="2"/>
  <c r="FD71" i="2"/>
  <c r="FE71" i="2"/>
  <c r="FF71" i="2"/>
  <c r="FG71" i="2"/>
  <c r="EW72" i="2"/>
  <c r="EZ72" i="2"/>
  <c r="FB72" i="2"/>
  <c r="FC72" i="2"/>
  <c r="FD72" i="2"/>
  <c r="FE72" i="2"/>
  <c r="FF72" i="2"/>
  <c r="FG72" i="2"/>
  <c r="EW73" i="2"/>
  <c r="EZ73" i="2"/>
  <c r="FB73" i="2"/>
  <c r="FC73" i="2"/>
  <c r="FD73" i="2"/>
  <c r="FE73" i="2"/>
  <c r="FF73" i="2"/>
  <c r="FG73" i="2"/>
  <c r="FA51" i="2"/>
  <c r="FA52" i="2"/>
  <c r="FA53" i="2"/>
  <c r="FA54" i="2"/>
  <c r="FA55" i="2"/>
  <c r="FA56" i="2"/>
  <c r="FA57" i="2"/>
  <c r="FA58" i="2"/>
  <c r="FA59" i="2"/>
  <c r="FA60" i="2"/>
  <c r="FA61" i="2"/>
  <c r="FA62" i="2"/>
  <c r="FA63" i="2"/>
  <c r="FA64" i="2"/>
  <c r="FA65" i="2"/>
  <c r="FA66" i="2"/>
  <c r="FA67" i="2"/>
  <c r="FA68" i="2"/>
  <c r="FA69" i="2"/>
  <c r="FA70" i="2"/>
  <c r="FA71" i="2"/>
  <c r="FA72" i="2"/>
  <c r="FA73" i="2"/>
  <c r="FA50" i="2"/>
  <c r="EY2" i="2"/>
  <c r="EY3" i="2"/>
  <c r="EY4" i="2"/>
  <c r="EY5" i="2"/>
  <c r="EY6" i="2"/>
  <c r="EY7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5" i="2"/>
  <c r="EY26" i="2"/>
  <c r="EY27" i="2"/>
  <c r="EY28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43" i="2"/>
  <c r="EY44" i="2"/>
  <c r="EY45" i="2"/>
  <c r="EY46" i="2"/>
  <c r="EY47" i="2"/>
  <c r="EY48" i="2"/>
  <c r="EY49" i="2"/>
  <c r="EY50" i="2"/>
  <c r="FA3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A43" i="2"/>
  <c r="FA44" i="2"/>
  <c r="FA45" i="2"/>
  <c r="FA46" i="2"/>
  <c r="FA47" i="2"/>
  <c r="FA48" i="2"/>
  <c r="FA49" i="2"/>
  <c r="FA2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Y49" i="2"/>
  <c r="GM49" i="2"/>
  <c r="GL49" i="2"/>
  <c r="Y48" i="2"/>
  <c r="GM48" i="2"/>
  <c r="GL48" i="2"/>
  <c r="Y47" i="2"/>
  <c r="GM47" i="2"/>
  <c r="GL47" i="2"/>
  <c r="Y46" i="2"/>
  <c r="GM46" i="2"/>
  <c r="GL46" i="2"/>
  <c r="Y45" i="2"/>
  <c r="GM45" i="2"/>
  <c r="GL45" i="2"/>
  <c r="Y44" i="2"/>
  <c r="GM44" i="2"/>
  <c r="GL44" i="2"/>
  <c r="Y43" i="2"/>
  <c r="GM43" i="2"/>
  <c r="GL43" i="2"/>
  <c r="Y42" i="2"/>
  <c r="GM42" i="2"/>
  <c r="GL42" i="2"/>
  <c r="Y41" i="2"/>
  <c r="GM41" i="2"/>
  <c r="GL41" i="2"/>
  <c r="Y40" i="2"/>
  <c r="GM40" i="2"/>
  <c r="GL40" i="2"/>
  <c r="Y39" i="2"/>
  <c r="GM39" i="2"/>
  <c r="GL39" i="2"/>
  <c r="Y38" i="2"/>
  <c r="GM38" i="2"/>
  <c r="GL38" i="2"/>
  <c r="Y37" i="2"/>
  <c r="GM37" i="2"/>
  <c r="GL37" i="2"/>
  <c r="Y36" i="2"/>
  <c r="GM36" i="2"/>
  <c r="GL36" i="2"/>
  <c r="Y35" i="2"/>
  <c r="GM35" i="2"/>
  <c r="GL35" i="2"/>
  <c r="Y34" i="2"/>
  <c r="GM34" i="2"/>
  <c r="GL34" i="2"/>
  <c r="Y33" i="2"/>
  <c r="GM33" i="2"/>
  <c r="GL33" i="2"/>
  <c r="Y32" i="2"/>
  <c r="GM32" i="2"/>
  <c r="GL32" i="2"/>
  <c r="Y31" i="2"/>
  <c r="GM31" i="2"/>
  <c r="GL31" i="2"/>
  <c r="Y30" i="2"/>
  <c r="GM30" i="2"/>
  <c r="GL30" i="2"/>
  <c r="Y29" i="2"/>
  <c r="GM29" i="2"/>
  <c r="GL29" i="2"/>
  <c r="Y28" i="2"/>
  <c r="GM28" i="2"/>
  <c r="GL28" i="2"/>
  <c r="Y27" i="2"/>
  <c r="GM27" i="2"/>
  <c r="GL27" i="2"/>
  <c r="Y26" i="2"/>
  <c r="GM26" i="2"/>
  <c r="GL26" i="2"/>
  <c r="Y25" i="2"/>
  <c r="GM25" i="2"/>
  <c r="GL25" i="2"/>
  <c r="Y24" i="2"/>
  <c r="GM24" i="2"/>
  <c r="GL24" i="2"/>
  <c r="Y23" i="2"/>
  <c r="GM23" i="2"/>
  <c r="GL23" i="2"/>
  <c r="Y22" i="2"/>
  <c r="GM22" i="2"/>
  <c r="GL22" i="2"/>
  <c r="Y21" i="2"/>
  <c r="GM21" i="2"/>
  <c r="GL21" i="2"/>
  <c r="Y20" i="2"/>
  <c r="GM20" i="2"/>
  <c r="GL20" i="2"/>
  <c r="Y19" i="2"/>
  <c r="GM19" i="2"/>
  <c r="GL19" i="2"/>
  <c r="Y18" i="2"/>
  <c r="GM18" i="2"/>
  <c r="GL18" i="2"/>
  <c r="Y17" i="2"/>
  <c r="GM17" i="2"/>
  <c r="GL17" i="2"/>
  <c r="Y16" i="2"/>
  <c r="GM16" i="2"/>
  <c r="GL16" i="2"/>
  <c r="Y15" i="2"/>
  <c r="GM15" i="2"/>
  <c r="GL15" i="2"/>
  <c r="Y14" i="2"/>
  <c r="GM14" i="2"/>
  <c r="GL14" i="2"/>
  <c r="Y13" i="2"/>
  <c r="GM13" i="2"/>
  <c r="GL13" i="2"/>
  <c r="Y12" i="2"/>
  <c r="GM12" i="2"/>
  <c r="GL12" i="2"/>
  <c r="Y11" i="2"/>
  <c r="GM11" i="2"/>
  <c r="GL11" i="2"/>
  <c r="Y10" i="2"/>
  <c r="GM10" i="2"/>
  <c r="GL10" i="2"/>
  <c r="Y9" i="2"/>
  <c r="GM9" i="2"/>
  <c r="GL9" i="2"/>
  <c r="Y8" i="2"/>
  <c r="GM8" i="2"/>
  <c r="GL8" i="2"/>
  <c r="Y7" i="2"/>
  <c r="GM7" i="2"/>
  <c r="GL7" i="2"/>
  <c r="Y6" i="2"/>
  <c r="GM6" i="2"/>
  <c r="GL6" i="2"/>
  <c r="Y5" i="2"/>
  <c r="GM5" i="2"/>
  <c r="GL5" i="2"/>
  <c r="Y4" i="2"/>
  <c r="GM4" i="2"/>
  <c r="GL4" i="2"/>
  <c r="Y3" i="2"/>
  <c r="GM3" i="2"/>
  <c r="GL3" i="2"/>
  <c r="Y2" i="2"/>
  <c r="GM2" i="2"/>
  <c r="GL2" i="2"/>
  <c r="CV49" i="2"/>
  <c r="DA49" i="2"/>
  <c r="CZ49" i="2"/>
  <c r="CV48" i="2"/>
  <c r="DA48" i="2"/>
  <c r="CZ48" i="2"/>
  <c r="CV47" i="2"/>
  <c r="DA47" i="2"/>
  <c r="CZ47" i="2"/>
  <c r="CV46" i="2"/>
  <c r="DA46" i="2"/>
  <c r="CZ46" i="2"/>
  <c r="CV45" i="2"/>
  <c r="DA45" i="2"/>
  <c r="CZ45" i="2"/>
  <c r="CV44" i="2"/>
  <c r="DA44" i="2"/>
  <c r="CZ44" i="2"/>
  <c r="CV43" i="2"/>
  <c r="DA43" i="2"/>
  <c r="CZ43" i="2"/>
  <c r="CV42" i="2"/>
  <c r="DA42" i="2"/>
  <c r="CZ42" i="2"/>
  <c r="CV41" i="2"/>
  <c r="DA41" i="2"/>
  <c r="CZ41" i="2"/>
  <c r="CV40" i="2"/>
  <c r="DA40" i="2"/>
  <c r="CZ40" i="2"/>
  <c r="CV39" i="2"/>
  <c r="DA39" i="2"/>
  <c r="CZ39" i="2"/>
  <c r="CV38" i="2"/>
  <c r="DA38" i="2"/>
  <c r="CZ38" i="2"/>
  <c r="CV37" i="2"/>
  <c r="DA37" i="2"/>
  <c r="CZ37" i="2"/>
  <c r="CV36" i="2"/>
  <c r="DA36" i="2"/>
  <c r="CZ36" i="2"/>
  <c r="CV35" i="2"/>
  <c r="DA35" i="2"/>
  <c r="CZ35" i="2"/>
  <c r="CV34" i="2"/>
  <c r="DA34" i="2"/>
  <c r="CZ34" i="2"/>
  <c r="CV33" i="2"/>
  <c r="DA33" i="2"/>
  <c r="CZ33" i="2"/>
  <c r="CV32" i="2"/>
  <c r="DA32" i="2"/>
  <c r="CZ32" i="2"/>
  <c r="CV31" i="2"/>
  <c r="DA31" i="2"/>
  <c r="CZ31" i="2"/>
  <c r="CV30" i="2"/>
  <c r="DA30" i="2"/>
  <c r="CZ30" i="2"/>
  <c r="CV29" i="2"/>
  <c r="DA29" i="2"/>
  <c r="CZ29" i="2"/>
  <c r="CV28" i="2"/>
  <c r="DA28" i="2"/>
  <c r="CZ28" i="2"/>
  <c r="CV27" i="2"/>
  <c r="DA27" i="2"/>
  <c r="CZ27" i="2"/>
  <c r="CV26" i="2"/>
  <c r="DA26" i="2"/>
  <c r="CZ26" i="2"/>
  <c r="CV25" i="2"/>
  <c r="DA25" i="2"/>
  <c r="CZ25" i="2"/>
  <c r="CV24" i="2"/>
  <c r="DA24" i="2"/>
  <c r="CZ24" i="2"/>
  <c r="CV23" i="2"/>
  <c r="DA23" i="2"/>
  <c r="CZ23" i="2"/>
  <c r="CV22" i="2"/>
  <c r="DA22" i="2"/>
  <c r="CZ22" i="2"/>
  <c r="CV21" i="2"/>
  <c r="DA21" i="2"/>
  <c r="CZ21" i="2"/>
  <c r="CV20" i="2"/>
  <c r="DA20" i="2"/>
  <c r="CZ20" i="2"/>
  <c r="CV19" i="2"/>
  <c r="DA19" i="2"/>
  <c r="CZ19" i="2"/>
  <c r="CV18" i="2"/>
  <c r="DA18" i="2"/>
  <c r="CZ18" i="2"/>
  <c r="CV17" i="2"/>
  <c r="DA17" i="2"/>
  <c r="CZ17" i="2"/>
  <c r="CV16" i="2"/>
  <c r="DA16" i="2"/>
  <c r="CZ16" i="2"/>
  <c r="CV15" i="2"/>
  <c r="DA15" i="2"/>
  <c r="CZ15" i="2"/>
  <c r="CV14" i="2"/>
  <c r="DA14" i="2"/>
  <c r="CZ14" i="2"/>
  <c r="CV13" i="2"/>
  <c r="DA13" i="2"/>
  <c r="CZ13" i="2"/>
  <c r="CV12" i="2"/>
  <c r="DA12" i="2"/>
  <c r="CZ12" i="2"/>
  <c r="CV11" i="2"/>
  <c r="DA11" i="2"/>
  <c r="CZ11" i="2"/>
  <c r="CV10" i="2"/>
  <c r="DA10" i="2"/>
  <c r="CZ10" i="2"/>
  <c r="CV9" i="2"/>
  <c r="DA9" i="2"/>
  <c r="CZ9" i="2"/>
  <c r="CV8" i="2"/>
  <c r="DA8" i="2"/>
  <c r="CZ8" i="2"/>
  <c r="CV7" i="2"/>
  <c r="DA7" i="2"/>
  <c r="CZ7" i="2"/>
  <c r="CV6" i="2"/>
  <c r="DA6" i="2"/>
  <c r="CZ6" i="2"/>
  <c r="CV5" i="2"/>
  <c r="DA5" i="2"/>
  <c r="CZ5" i="2"/>
  <c r="CV4" i="2"/>
  <c r="DA4" i="2"/>
  <c r="CZ4" i="2"/>
  <c r="CV3" i="2"/>
  <c r="DA3" i="2"/>
  <c r="CZ3" i="2"/>
  <c r="CV2" i="2"/>
  <c r="DA2" i="2"/>
  <c r="CZ2" i="2"/>
  <c r="FN49" i="2"/>
  <c r="FP49" i="2"/>
  <c r="FU49" i="2"/>
  <c r="FT49" i="2"/>
  <c r="FN48" i="2"/>
  <c r="FP48" i="2"/>
  <c r="FU48" i="2"/>
  <c r="FT48" i="2"/>
  <c r="FN47" i="2"/>
  <c r="FP47" i="2"/>
  <c r="FU47" i="2"/>
  <c r="FT47" i="2"/>
  <c r="FN46" i="2"/>
  <c r="FP46" i="2"/>
  <c r="FU46" i="2"/>
  <c r="FT46" i="2"/>
  <c r="FN45" i="2"/>
  <c r="FP45" i="2"/>
  <c r="FU45" i="2"/>
  <c r="FT45" i="2"/>
  <c r="FN44" i="2"/>
  <c r="FP44" i="2"/>
  <c r="FU44" i="2"/>
  <c r="FT44" i="2"/>
  <c r="FN43" i="2"/>
  <c r="FP43" i="2"/>
  <c r="FU43" i="2"/>
  <c r="FT43" i="2"/>
  <c r="FN42" i="2"/>
  <c r="FP42" i="2"/>
  <c r="FU42" i="2"/>
  <c r="FT42" i="2"/>
  <c r="FN41" i="2"/>
  <c r="FP41" i="2"/>
  <c r="FU41" i="2"/>
  <c r="FT41" i="2"/>
  <c r="FN40" i="2"/>
  <c r="FP40" i="2"/>
  <c r="FU40" i="2"/>
  <c r="FT40" i="2"/>
  <c r="FN39" i="2"/>
  <c r="FP39" i="2"/>
  <c r="FU39" i="2"/>
  <c r="FT39" i="2"/>
  <c r="FN38" i="2"/>
  <c r="FP38" i="2"/>
  <c r="FU38" i="2"/>
  <c r="FT38" i="2"/>
  <c r="FN37" i="2"/>
  <c r="FP37" i="2"/>
  <c r="FU37" i="2"/>
  <c r="FT37" i="2"/>
  <c r="FN36" i="2"/>
  <c r="FP36" i="2"/>
  <c r="FU36" i="2"/>
  <c r="FT36" i="2"/>
  <c r="FN35" i="2"/>
  <c r="FP35" i="2"/>
  <c r="FU35" i="2"/>
  <c r="FT35" i="2"/>
  <c r="FN34" i="2"/>
  <c r="FP34" i="2"/>
  <c r="FU34" i="2"/>
  <c r="FT34" i="2"/>
  <c r="FN33" i="2"/>
  <c r="FP33" i="2"/>
  <c r="FU33" i="2"/>
  <c r="FT33" i="2"/>
  <c r="FN32" i="2"/>
  <c r="FP32" i="2"/>
  <c r="FU32" i="2"/>
  <c r="FT32" i="2"/>
  <c r="FN31" i="2"/>
  <c r="FP31" i="2"/>
  <c r="FU31" i="2"/>
  <c r="FT31" i="2"/>
  <c r="FN30" i="2"/>
  <c r="FP30" i="2"/>
  <c r="FU30" i="2"/>
  <c r="FT30" i="2"/>
  <c r="FN29" i="2"/>
  <c r="FP29" i="2"/>
  <c r="FU29" i="2"/>
  <c r="FT29" i="2"/>
  <c r="FN28" i="2"/>
  <c r="FP28" i="2"/>
  <c r="FU28" i="2"/>
  <c r="FT28" i="2"/>
  <c r="FN27" i="2"/>
  <c r="FP27" i="2"/>
  <c r="FU27" i="2"/>
  <c r="FT27" i="2"/>
  <c r="FN26" i="2"/>
  <c r="FP26" i="2"/>
  <c r="FU26" i="2"/>
  <c r="FT26" i="2"/>
  <c r="FN25" i="2"/>
  <c r="FP25" i="2"/>
  <c r="FU25" i="2"/>
  <c r="FT25" i="2"/>
  <c r="FN24" i="2"/>
  <c r="FP24" i="2"/>
  <c r="FU24" i="2"/>
  <c r="FT24" i="2"/>
  <c r="FN23" i="2"/>
  <c r="FP23" i="2"/>
  <c r="FU23" i="2"/>
  <c r="FT23" i="2"/>
  <c r="FN22" i="2"/>
  <c r="FP22" i="2"/>
  <c r="FU22" i="2"/>
  <c r="FT22" i="2"/>
  <c r="FN21" i="2"/>
  <c r="FP21" i="2"/>
  <c r="FU21" i="2"/>
  <c r="FT21" i="2"/>
  <c r="FN20" i="2"/>
  <c r="FP20" i="2"/>
  <c r="FU20" i="2"/>
  <c r="FT20" i="2"/>
  <c r="FN19" i="2"/>
  <c r="FP19" i="2"/>
  <c r="FU19" i="2"/>
  <c r="FT19" i="2"/>
  <c r="FN18" i="2"/>
  <c r="FP18" i="2"/>
  <c r="FU18" i="2"/>
  <c r="FT18" i="2"/>
  <c r="FN17" i="2"/>
  <c r="FP17" i="2"/>
  <c r="FU17" i="2"/>
  <c r="FT17" i="2"/>
  <c r="FN16" i="2"/>
  <c r="FP16" i="2"/>
  <c r="FU16" i="2"/>
  <c r="FT16" i="2"/>
  <c r="FN15" i="2"/>
  <c r="FP15" i="2"/>
  <c r="FU15" i="2"/>
  <c r="FT15" i="2"/>
  <c r="FN14" i="2"/>
  <c r="FP14" i="2"/>
  <c r="FU14" i="2"/>
  <c r="FT14" i="2"/>
  <c r="FN13" i="2"/>
  <c r="FP13" i="2"/>
  <c r="FU13" i="2"/>
  <c r="FT13" i="2"/>
  <c r="FN12" i="2"/>
  <c r="FP12" i="2"/>
  <c r="FU12" i="2"/>
  <c r="FT12" i="2"/>
  <c r="FN11" i="2"/>
  <c r="FP11" i="2"/>
  <c r="FU11" i="2"/>
  <c r="FT11" i="2"/>
  <c r="FN10" i="2"/>
  <c r="FP10" i="2"/>
  <c r="FU10" i="2"/>
  <c r="FT10" i="2"/>
  <c r="FN9" i="2"/>
  <c r="FP9" i="2"/>
  <c r="FU9" i="2"/>
  <c r="FT9" i="2"/>
  <c r="FN8" i="2"/>
  <c r="FP8" i="2"/>
  <c r="FU8" i="2"/>
  <c r="FT8" i="2"/>
  <c r="FN7" i="2"/>
  <c r="FP7" i="2"/>
  <c r="FU7" i="2"/>
  <c r="FT7" i="2"/>
  <c r="FN6" i="2"/>
  <c r="FP6" i="2"/>
  <c r="FU6" i="2"/>
  <c r="FT6" i="2"/>
  <c r="FN5" i="2"/>
  <c r="FP5" i="2"/>
  <c r="FU5" i="2"/>
  <c r="FT5" i="2"/>
  <c r="FN4" i="2"/>
  <c r="FP4" i="2"/>
  <c r="FU4" i="2"/>
  <c r="FT4" i="2"/>
  <c r="FN3" i="2"/>
  <c r="FP3" i="2"/>
  <c r="FU3" i="2"/>
  <c r="FT3" i="2"/>
  <c r="FN2" i="2"/>
  <c r="FP2" i="2"/>
  <c r="FU2" i="2"/>
  <c r="FT2" i="2"/>
  <c r="HX49" i="2"/>
  <c r="HW49" i="2"/>
  <c r="HX48" i="2"/>
  <c r="HW48" i="2"/>
  <c r="HX47" i="2"/>
  <c r="HW47" i="2"/>
  <c r="HX46" i="2"/>
  <c r="HW46" i="2"/>
  <c r="HX45" i="2"/>
  <c r="HW45" i="2"/>
  <c r="HX44" i="2"/>
  <c r="HW44" i="2"/>
  <c r="HX43" i="2"/>
  <c r="HW43" i="2"/>
  <c r="HX42" i="2"/>
  <c r="HW42" i="2"/>
  <c r="HX41" i="2"/>
  <c r="HW41" i="2"/>
  <c r="HX40" i="2"/>
  <c r="HW40" i="2"/>
  <c r="HX39" i="2"/>
  <c r="HW39" i="2"/>
  <c r="HX38" i="2"/>
  <c r="HW38" i="2"/>
  <c r="HX37" i="2"/>
  <c r="HW37" i="2"/>
  <c r="HX36" i="2"/>
  <c r="HW36" i="2"/>
  <c r="HX35" i="2"/>
  <c r="HW35" i="2"/>
  <c r="HX34" i="2"/>
  <c r="HW34" i="2"/>
  <c r="HX33" i="2"/>
  <c r="HW33" i="2"/>
  <c r="HX32" i="2"/>
  <c r="HW32" i="2"/>
  <c r="HX31" i="2"/>
  <c r="HW31" i="2"/>
  <c r="HX30" i="2"/>
  <c r="HW30" i="2"/>
  <c r="HX29" i="2"/>
  <c r="HW29" i="2"/>
  <c r="HX28" i="2"/>
  <c r="HW28" i="2"/>
  <c r="HX27" i="2"/>
  <c r="HW27" i="2"/>
  <c r="HX26" i="2"/>
  <c r="HW26" i="2"/>
  <c r="HX25" i="2"/>
  <c r="HW25" i="2"/>
  <c r="HX24" i="2"/>
  <c r="HW24" i="2"/>
  <c r="HX23" i="2"/>
  <c r="HW23" i="2"/>
  <c r="HX22" i="2"/>
  <c r="HW22" i="2"/>
  <c r="HX21" i="2"/>
  <c r="HW21" i="2"/>
  <c r="HX20" i="2"/>
  <c r="HW20" i="2"/>
  <c r="HX19" i="2"/>
  <c r="HW19" i="2"/>
  <c r="HX18" i="2"/>
  <c r="HW18" i="2"/>
  <c r="HX17" i="2"/>
  <c r="HW17" i="2"/>
  <c r="HX16" i="2"/>
  <c r="HW16" i="2"/>
  <c r="HX15" i="2"/>
  <c r="HW15" i="2"/>
  <c r="HX14" i="2"/>
  <c r="HW14" i="2"/>
  <c r="HX13" i="2"/>
  <c r="HW13" i="2"/>
  <c r="HX12" i="2"/>
  <c r="HW12" i="2"/>
  <c r="HX11" i="2"/>
  <c r="HW11" i="2"/>
  <c r="HX10" i="2"/>
  <c r="HW10" i="2"/>
  <c r="HX9" i="2"/>
  <c r="HW9" i="2"/>
  <c r="HX8" i="2"/>
  <c r="HW8" i="2"/>
  <c r="HX7" i="2"/>
  <c r="HW7" i="2"/>
  <c r="HX6" i="2"/>
  <c r="HW6" i="2"/>
  <c r="HX5" i="2"/>
  <c r="HW5" i="2"/>
  <c r="HX4" i="2"/>
  <c r="HW4" i="2"/>
  <c r="HX3" i="2"/>
  <c r="HW3" i="2"/>
  <c r="HX2" i="2"/>
  <c r="HW2" i="2"/>
  <c r="HE49" i="2"/>
  <c r="HD49" i="2"/>
  <c r="HE48" i="2"/>
  <c r="HD48" i="2"/>
  <c r="HE47" i="2"/>
  <c r="HD47" i="2"/>
  <c r="HE46" i="2"/>
  <c r="HD46" i="2"/>
  <c r="HE45" i="2"/>
  <c r="HD45" i="2"/>
  <c r="HE44" i="2"/>
  <c r="HD44" i="2"/>
  <c r="HE43" i="2"/>
  <c r="HD43" i="2"/>
  <c r="HE42" i="2"/>
  <c r="HD42" i="2"/>
  <c r="HE41" i="2"/>
  <c r="HD41" i="2"/>
  <c r="HE40" i="2"/>
  <c r="HD40" i="2"/>
  <c r="HE39" i="2"/>
  <c r="HD39" i="2"/>
  <c r="HE38" i="2"/>
  <c r="HD38" i="2"/>
  <c r="HE37" i="2"/>
  <c r="HD37" i="2"/>
  <c r="HE36" i="2"/>
  <c r="HD36" i="2"/>
  <c r="HE35" i="2"/>
  <c r="HD35" i="2"/>
  <c r="HE34" i="2"/>
  <c r="HD34" i="2"/>
  <c r="HE33" i="2"/>
  <c r="HD33" i="2"/>
  <c r="HE32" i="2"/>
  <c r="HD32" i="2"/>
  <c r="HE31" i="2"/>
  <c r="HD31" i="2"/>
  <c r="HE30" i="2"/>
  <c r="HD30" i="2"/>
  <c r="HE29" i="2"/>
  <c r="HD29" i="2"/>
  <c r="HE28" i="2"/>
  <c r="HD28" i="2"/>
  <c r="HE27" i="2"/>
  <c r="HD27" i="2"/>
  <c r="HE26" i="2"/>
  <c r="HD26" i="2"/>
  <c r="HE25" i="2"/>
  <c r="HD25" i="2"/>
  <c r="HE24" i="2"/>
  <c r="HD24" i="2"/>
  <c r="HE23" i="2"/>
  <c r="HD23" i="2"/>
  <c r="HE22" i="2"/>
  <c r="HD22" i="2"/>
  <c r="HE21" i="2"/>
  <c r="HD21" i="2"/>
  <c r="HE20" i="2"/>
  <c r="HD20" i="2"/>
  <c r="HE19" i="2"/>
  <c r="HD19" i="2"/>
  <c r="HE18" i="2"/>
  <c r="HD18" i="2"/>
  <c r="HE17" i="2"/>
  <c r="HD17" i="2"/>
  <c r="HE16" i="2"/>
  <c r="HD16" i="2"/>
  <c r="HE15" i="2"/>
  <c r="HD15" i="2"/>
  <c r="HE14" i="2"/>
  <c r="HD14" i="2"/>
  <c r="HE13" i="2"/>
  <c r="HD13" i="2"/>
  <c r="HE12" i="2"/>
  <c r="HD12" i="2"/>
  <c r="HE11" i="2"/>
  <c r="HD11" i="2"/>
  <c r="HE10" i="2"/>
  <c r="HD10" i="2"/>
  <c r="HE9" i="2"/>
  <c r="HD9" i="2"/>
  <c r="HE8" i="2"/>
  <c r="HD8" i="2"/>
  <c r="HE7" i="2"/>
  <c r="HD7" i="2"/>
  <c r="HE6" i="2"/>
  <c r="HD6" i="2"/>
  <c r="HE5" i="2"/>
  <c r="HD5" i="2"/>
  <c r="HE4" i="2"/>
  <c r="HD4" i="2"/>
  <c r="HE3" i="2"/>
  <c r="HD3" i="2"/>
  <c r="HE2" i="2"/>
  <c r="HD2" i="2"/>
  <c r="FG38" i="2"/>
  <c r="FG39" i="2"/>
  <c r="FG40" i="2"/>
  <c r="FG41" i="2"/>
  <c r="FG42" i="2"/>
  <c r="FG43" i="2"/>
  <c r="FG44" i="2"/>
  <c r="FG45" i="2"/>
  <c r="FG46" i="2"/>
  <c r="FG47" i="2"/>
  <c r="FG48" i="2"/>
  <c r="FG49" i="2"/>
  <c r="FF38" i="2"/>
  <c r="FF39" i="2"/>
  <c r="FF40" i="2"/>
  <c r="FF41" i="2"/>
  <c r="FF42" i="2"/>
  <c r="FF43" i="2"/>
  <c r="FF44" i="2"/>
  <c r="FF45" i="2"/>
  <c r="FF46" i="2"/>
  <c r="FF47" i="2"/>
  <c r="FF48" i="2"/>
  <c r="FF49" i="2"/>
  <c r="FG37" i="2"/>
  <c r="FF37" i="2"/>
  <c r="FG36" i="2"/>
  <c r="FF36" i="2"/>
  <c r="FG35" i="2"/>
  <c r="FF35" i="2"/>
  <c r="FG34" i="2"/>
  <c r="FF34" i="2"/>
  <c r="FG33" i="2"/>
  <c r="FF33" i="2"/>
  <c r="FG32" i="2"/>
  <c r="FF32" i="2"/>
  <c r="FG31" i="2"/>
  <c r="FF31" i="2"/>
  <c r="FG30" i="2"/>
  <c r="FF30" i="2"/>
  <c r="FG29" i="2"/>
  <c r="FF29" i="2"/>
  <c r="FG28" i="2"/>
  <c r="FF28" i="2"/>
  <c r="FG27" i="2"/>
  <c r="FF27" i="2"/>
  <c r="FG26" i="2"/>
  <c r="FF26" i="2"/>
  <c r="FG25" i="2"/>
  <c r="FF25" i="2"/>
  <c r="FG24" i="2"/>
  <c r="FF24" i="2"/>
  <c r="FG23" i="2"/>
  <c r="FF23" i="2"/>
  <c r="FG22" i="2"/>
  <c r="FF22" i="2"/>
  <c r="FG21" i="2"/>
  <c r="FF21" i="2"/>
  <c r="FG20" i="2"/>
  <c r="FF20" i="2"/>
  <c r="FG19" i="2"/>
  <c r="FF19" i="2"/>
  <c r="FG18" i="2"/>
  <c r="FF18" i="2"/>
  <c r="FG17" i="2"/>
  <c r="FF17" i="2"/>
  <c r="FG16" i="2"/>
  <c r="FF16" i="2"/>
  <c r="FG15" i="2"/>
  <c r="FF15" i="2"/>
  <c r="FG14" i="2"/>
  <c r="FF14" i="2"/>
  <c r="FG13" i="2"/>
  <c r="FF13" i="2"/>
  <c r="FG12" i="2"/>
  <c r="FF12" i="2"/>
  <c r="FG11" i="2"/>
  <c r="FF11" i="2"/>
  <c r="FG10" i="2"/>
  <c r="FF10" i="2"/>
  <c r="FG9" i="2"/>
  <c r="FF9" i="2"/>
  <c r="FG8" i="2"/>
  <c r="FF8" i="2"/>
  <c r="FG7" i="2"/>
  <c r="FF7" i="2"/>
  <c r="FG6" i="2"/>
  <c r="FF6" i="2"/>
  <c r="FG5" i="2"/>
  <c r="FF5" i="2"/>
  <c r="FG4" i="2"/>
  <c r="FF4" i="2"/>
  <c r="FG3" i="2"/>
  <c r="FF3" i="2"/>
  <c r="FG2" i="2"/>
  <c r="FF2" i="2"/>
  <c r="DO49" i="2"/>
  <c r="DN49" i="2"/>
  <c r="DO48" i="2"/>
  <c r="DN48" i="2"/>
  <c r="DO47" i="2"/>
  <c r="DN47" i="2"/>
  <c r="DO46" i="2"/>
  <c r="DN46" i="2"/>
  <c r="DO45" i="2"/>
  <c r="DN45" i="2"/>
  <c r="DO44" i="2"/>
  <c r="DN44" i="2"/>
  <c r="DO43" i="2"/>
  <c r="DN43" i="2"/>
  <c r="DO42" i="2"/>
  <c r="DN42" i="2"/>
  <c r="DO41" i="2"/>
  <c r="DN41" i="2"/>
  <c r="DO40" i="2"/>
  <c r="DN40" i="2"/>
  <c r="DO39" i="2"/>
  <c r="DN39" i="2"/>
  <c r="DO38" i="2"/>
  <c r="DN38" i="2"/>
  <c r="DO37" i="2"/>
  <c r="DN37" i="2"/>
  <c r="DO36" i="2"/>
  <c r="DN36" i="2"/>
  <c r="DO35" i="2"/>
  <c r="DN35" i="2"/>
  <c r="DO34" i="2"/>
  <c r="DN34" i="2"/>
  <c r="DO33" i="2"/>
  <c r="DN33" i="2"/>
  <c r="DO32" i="2"/>
  <c r="DN32" i="2"/>
  <c r="DO31" i="2"/>
  <c r="DN31" i="2"/>
  <c r="DO30" i="2"/>
  <c r="DN30" i="2"/>
  <c r="DO29" i="2"/>
  <c r="DN29" i="2"/>
  <c r="DO28" i="2"/>
  <c r="DN28" i="2"/>
  <c r="DO27" i="2"/>
  <c r="DN27" i="2"/>
  <c r="DO26" i="2"/>
  <c r="DN26" i="2"/>
  <c r="DO25" i="2"/>
  <c r="DN25" i="2"/>
  <c r="DO24" i="2"/>
  <c r="DN24" i="2"/>
  <c r="DO23" i="2"/>
  <c r="DN23" i="2"/>
  <c r="DO22" i="2"/>
  <c r="DN22" i="2"/>
  <c r="DO21" i="2"/>
  <c r="DN21" i="2"/>
  <c r="DO20" i="2"/>
  <c r="DN20" i="2"/>
  <c r="DO19" i="2"/>
  <c r="DN19" i="2"/>
  <c r="DO18" i="2"/>
  <c r="DN18" i="2"/>
  <c r="DO17" i="2"/>
  <c r="DN17" i="2"/>
  <c r="DO16" i="2"/>
  <c r="DN16" i="2"/>
  <c r="DO15" i="2"/>
  <c r="DN15" i="2"/>
  <c r="DO14" i="2"/>
  <c r="DN14" i="2"/>
  <c r="DO13" i="2"/>
  <c r="DN13" i="2"/>
  <c r="DO12" i="2"/>
  <c r="DN12" i="2"/>
  <c r="DO11" i="2"/>
  <c r="DN11" i="2"/>
  <c r="DO10" i="2"/>
  <c r="DN10" i="2"/>
  <c r="DO9" i="2"/>
  <c r="DN9" i="2"/>
  <c r="DO8" i="2"/>
  <c r="DN8" i="2"/>
  <c r="DO7" i="2"/>
  <c r="DN7" i="2"/>
  <c r="DO6" i="2"/>
  <c r="DN6" i="2"/>
  <c r="DO5" i="2"/>
  <c r="DN5" i="2"/>
  <c r="DO4" i="2"/>
  <c r="DN4" i="2"/>
  <c r="DO3" i="2"/>
  <c r="DN3" i="2"/>
  <c r="DO2" i="2"/>
  <c r="DN2" i="2"/>
  <c r="BY2" i="2"/>
  <c r="CC2" i="2"/>
  <c r="BY49" i="2"/>
  <c r="CD49" i="2"/>
  <c r="CC49" i="2"/>
  <c r="BY48" i="2"/>
  <c r="CD48" i="2"/>
  <c r="CC48" i="2"/>
  <c r="BY47" i="2"/>
  <c r="CD47" i="2"/>
  <c r="CC47" i="2"/>
  <c r="BY46" i="2"/>
  <c r="CD46" i="2"/>
  <c r="CC46" i="2"/>
  <c r="BY45" i="2"/>
  <c r="CD45" i="2"/>
  <c r="CC45" i="2"/>
  <c r="BY44" i="2"/>
  <c r="CD44" i="2"/>
  <c r="CC44" i="2"/>
  <c r="BY43" i="2"/>
  <c r="CD43" i="2"/>
  <c r="CC43" i="2"/>
  <c r="BY42" i="2"/>
  <c r="CD42" i="2"/>
  <c r="CC42" i="2"/>
  <c r="CD41" i="2"/>
  <c r="CC41" i="2"/>
  <c r="CD40" i="2"/>
  <c r="CC40" i="2"/>
  <c r="CD39" i="2"/>
  <c r="CC39" i="2"/>
  <c r="CD38" i="2"/>
  <c r="CC38" i="2"/>
  <c r="CD37" i="2"/>
  <c r="CC37" i="2"/>
  <c r="CD36" i="2"/>
  <c r="CC36" i="2"/>
  <c r="CD35" i="2"/>
  <c r="CC35" i="2"/>
  <c r="CD34" i="2"/>
  <c r="CC34" i="2"/>
  <c r="BY33" i="2"/>
  <c r="CD33" i="2"/>
  <c r="CC33" i="2"/>
  <c r="BY32" i="2"/>
  <c r="CD32" i="2"/>
  <c r="CC32" i="2"/>
  <c r="BY31" i="2"/>
  <c r="CD31" i="2"/>
  <c r="CC31" i="2"/>
  <c r="BY30" i="2"/>
  <c r="CD30" i="2"/>
  <c r="CC30" i="2"/>
  <c r="BY29" i="2"/>
  <c r="CD29" i="2"/>
  <c r="CC29" i="2"/>
  <c r="BY28" i="2"/>
  <c r="CD28" i="2"/>
  <c r="CC28" i="2"/>
  <c r="BY27" i="2"/>
  <c r="CD27" i="2"/>
  <c r="CC27" i="2"/>
  <c r="BY26" i="2"/>
  <c r="CD26" i="2"/>
  <c r="CC26" i="2"/>
  <c r="BY25" i="2"/>
  <c r="CD25" i="2"/>
  <c r="CC25" i="2"/>
  <c r="BY24" i="2"/>
  <c r="CD24" i="2"/>
  <c r="CC24" i="2"/>
  <c r="BY23" i="2"/>
  <c r="CD23" i="2"/>
  <c r="CC23" i="2"/>
  <c r="BY22" i="2"/>
  <c r="CD22" i="2"/>
  <c r="CC22" i="2"/>
  <c r="BY21" i="2"/>
  <c r="CD21" i="2"/>
  <c r="CC21" i="2"/>
  <c r="BY20" i="2"/>
  <c r="CD20" i="2"/>
  <c r="CC20" i="2"/>
  <c r="BY19" i="2"/>
  <c r="CD19" i="2"/>
  <c r="CC19" i="2"/>
  <c r="BY18" i="2"/>
  <c r="CD18" i="2"/>
  <c r="CC18" i="2"/>
  <c r="CD17" i="2"/>
  <c r="CC17" i="2"/>
  <c r="CD16" i="2"/>
  <c r="CC16" i="2"/>
  <c r="CD15" i="2"/>
  <c r="CC15" i="2"/>
  <c r="CD14" i="2"/>
  <c r="CC14" i="2"/>
  <c r="CD13" i="2"/>
  <c r="CC13" i="2"/>
  <c r="CD12" i="2"/>
  <c r="CC12" i="2"/>
  <c r="CD11" i="2"/>
  <c r="CC11" i="2"/>
  <c r="CD10" i="2"/>
  <c r="CC10" i="2"/>
  <c r="BY9" i="2"/>
  <c r="CD9" i="2"/>
  <c r="CC9" i="2"/>
  <c r="BY8" i="2"/>
  <c r="CD8" i="2"/>
  <c r="CC8" i="2"/>
  <c r="BY7" i="2"/>
  <c r="CD7" i="2"/>
  <c r="CC7" i="2"/>
  <c r="BY6" i="2"/>
  <c r="CD6" i="2"/>
  <c r="CC6" i="2"/>
  <c r="BY5" i="2"/>
  <c r="CD5" i="2"/>
  <c r="CC5" i="2"/>
  <c r="BY4" i="2"/>
  <c r="CD4" i="2"/>
  <c r="CC4" i="2"/>
  <c r="BY3" i="2"/>
  <c r="CD3" i="2"/>
  <c r="CC3" i="2"/>
  <c r="CD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2" i="2"/>
  <c r="AK3" i="2"/>
  <c r="AT3" i="2"/>
  <c r="AY3" i="2"/>
  <c r="AK4" i="2"/>
  <c r="AT4" i="2"/>
  <c r="AY4" i="2"/>
  <c r="AK5" i="2"/>
  <c r="AT5" i="2"/>
  <c r="AY5" i="2"/>
  <c r="AK6" i="2"/>
  <c r="AT6" i="2"/>
  <c r="AY6" i="2"/>
  <c r="AK7" i="2"/>
  <c r="AT7" i="2"/>
  <c r="AY7" i="2"/>
  <c r="AK8" i="2"/>
  <c r="AT8" i="2"/>
  <c r="AY8" i="2"/>
  <c r="AK9" i="2"/>
  <c r="AT9" i="2"/>
  <c r="AY9" i="2"/>
  <c r="AK10" i="2"/>
  <c r="AT10" i="2"/>
  <c r="AY10" i="2"/>
  <c r="AK11" i="2"/>
  <c r="AT11" i="2"/>
  <c r="AY11" i="2"/>
  <c r="AK12" i="2"/>
  <c r="AT12" i="2"/>
  <c r="AY12" i="2"/>
  <c r="AK13" i="2"/>
  <c r="AT13" i="2"/>
  <c r="AY13" i="2"/>
  <c r="AK14" i="2"/>
  <c r="AT14" i="2"/>
  <c r="AY14" i="2"/>
  <c r="AK15" i="2"/>
  <c r="AT15" i="2"/>
  <c r="AY15" i="2"/>
  <c r="AK16" i="2"/>
  <c r="AT16" i="2"/>
  <c r="AY16" i="2"/>
  <c r="AK17" i="2"/>
  <c r="AT17" i="2"/>
  <c r="AY17" i="2"/>
  <c r="AK18" i="2"/>
  <c r="AT18" i="2"/>
  <c r="AY18" i="2"/>
  <c r="AK19" i="2"/>
  <c r="AT19" i="2"/>
  <c r="AY19" i="2"/>
  <c r="AK20" i="2"/>
  <c r="AT20" i="2"/>
  <c r="AY20" i="2"/>
  <c r="AK21" i="2"/>
  <c r="AT21" i="2"/>
  <c r="AY21" i="2"/>
  <c r="AK22" i="2"/>
  <c r="AT22" i="2"/>
  <c r="AY22" i="2"/>
  <c r="AK23" i="2"/>
  <c r="AT23" i="2"/>
  <c r="AY23" i="2"/>
  <c r="AK24" i="2"/>
  <c r="AT24" i="2"/>
  <c r="AY24" i="2"/>
  <c r="AK25" i="2"/>
  <c r="AT25" i="2"/>
  <c r="AY25" i="2"/>
  <c r="AK26" i="2"/>
  <c r="AT26" i="2"/>
  <c r="AY26" i="2"/>
  <c r="AK27" i="2"/>
  <c r="AT27" i="2"/>
  <c r="AY27" i="2"/>
  <c r="AK28" i="2"/>
  <c r="AT28" i="2"/>
  <c r="AY28" i="2"/>
  <c r="AK29" i="2"/>
  <c r="AT29" i="2"/>
  <c r="AY29" i="2"/>
  <c r="AK30" i="2"/>
  <c r="AT30" i="2"/>
  <c r="AY30" i="2"/>
  <c r="AK31" i="2"/>
  <c r="AT31" i="2"/>
  <c r="AY31" i="2"/>
  <c r="AK32" i="2"/>
  <c r="AT32" i="2"/>
  <c r="AY32" i="2"/>
  <c r="AK33" i="2"/>
  <c r="AT33" i="2"/>
  <c r="AY33" i="2"/>
  <c r="AK34" i="2"/>
  <c r="AT34" i="2"/>
  <c r="AY34" i="2"/>
  <c r="AK35" i="2"/>
  <c r="AT35" i="2"/>
  <c r="AY35" i="2"/>
  <c r="AK36" i="2"/>
  <c r="AT36" i="2"/>
  <c r="AY36" i="2"/>
  <c r="AK37" i="2"/>
  <c r="AT37" i="2"/>
  <c r="AY37" i="2"/>
  <c r="AK38" i="2"/>
  <c r="AT38" i="2"/>
  <c r="AY38" i="2"/>
  <c r="AK39" i="2"/>
  <c r="AT39" i="2"/>
  <c r="AY39" i="2"/>
  <c r="AK40" i="2"/>
  <c r="AT40" i="2"/>
  <c r="AY40" i="2"/>
  <c r="AK41" i="2"/>
  <c r="AT41" i="2"/>
  <c r="AY41" i="2"/>
  <c r="AK42" i="2"/>
  <c r="AT42" i="2"/>
  <c r="AY42" i="2"/>
  <c r="AK43" i="2"/>
  <c r="AT43" i="2"/>
  <c r="AY43" i="2"/>
  <c r="AK44" i="2"/>
  <c r="AT44" i="2"/>
  <c r="AY44" i="2"/>
  <c r="AK45" i="2"/>
  <c r="AT45" i="2"/>
  <c r="AY45" i="2"/>
  <c r="AK46" i="2"/>
  <c r="AT46" i="2"/>
  <c r="AY46" i="2"/>
  <c r="AK47" i="2"/>
  <c r="AT47" i="2"/>
  <c r="AY47" i="2"/>
  <c r="AK48" i="2"/>
  <c r="AT48" i="2"/>
  <c r="AY48" i="2"/>
  <c r="AK49" i="2"/>
  <c r="AT49" i="2"/>
  <c r="AY49" i="2"/>
  <c r="AK2" i="2"/>
  <c r="AT2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2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BI49" i="2"/>
  <c r="BJ49" i="2"/>
  <c r="BI5" i="2"/>
  <c r="BJ5" i="2"/>
  <c r="BI6" i="2"/>
  <c r="BJ6" i="2"/>
  <c r="BI7" i="2"/>
  <c r="BJ7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8" i="2"/>
  <c r="BJ28" i="2"/>
  <c r="BI29" i="2"/>
  <c r="BJ29" i="2"/>
  <c r="BI30" i="2"/>
  <c r="BJ30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7" i="2"/>
  <c r="BJ47" i="2"/>
  <c r="BI48" i="2"/>
  <c r="BJ48" i="2"/>
  <c r="BI2" i="2"/>
  <c r="BJ2" i="2"/>
  <c r="BI3" i="2"/>
  <c r="BJ3" i="2"/>
  <c r="BI4" i="2"/>
  <c r="BJ4" i="2"/>
  <c r="BI8" i="2"/>
  <c r="BJ8" i="2"/>
  <c r="BI26" i="2"/>
  <c r="BJ26" i="2"/>
  <c r="BI27" i="2"/>
  <c r="BJ27" i="2"/>
  <c r="BI31" i="2"/>
  <c r="BJ31" i="2"/>
  <c r="BI32" i="2"/>
  <c r="BJ32" i="2"/>
  <c r="BI46" i="2"/>
  <c r="BJ46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FE49" i="2"/>
  <c r="FE48" i="2"/>
  <c r="FE47" i="2"/>
  <c r="FE46" i="2"/>
  <c r="FE45" i="2"/>
  <c r="FE44" i="2"/>
  <c r="FE43" i="2"/>
  <c r="FE42" i="2"/>
  <c r="FE41" i="2"/>
  <c r="FE40" i="2"/>
  <c r="FE39" i="2"/>
  <c r="FE38" i="2"/>
  <c r="FE37" i="2"/>
  <c r="FE36" i="2"/>
  <c r="FE35" i="2"/>
  <c r="FE34" i="2"/>
  <c r="FE33" i="2"/>
  <c r="FE32" i="2"/>
  <c r="FE31" i="2"/>
  <c r="FE30" i="2"/>
  <c r="FE29" i="2"/>
  <c r="FE28" i="2"/>
  <c r="FE27" i="2"/>
  <c r="FE26" i="2"/>
  <c r="FE25" i="2"/>
  <c r="FE24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FE8" i="2"/>
  <c r="FE7" i="2"/>
  <c r="FE6" i="2"/>
  <c r="FE5" i="2"/>
  <c r="FE4" i="2"/>
  <c r="FE3" i="2"/>
  <c r="FE2" i="2"/>
  <c r="ET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J3" i="2"/>
  <c r="EL3" i="2"/>
  <c r="EJ4" i="2"/>
  <c r="EL4" i="2"/>
  <c r="EJ5" i="2"/>
  <c r="EL5" i="2"/>
  <c r="EJ6" i="2"/>
  <c r="EL6" i="2"/>
  <c r="EJ7" i="2"/>
  <c r="EL7" i="2"/>
  <c r="EJ8" i="2"/>
  <c r="EL8" i="2"/>
  <c r="EJ9" i="2"/>
  <c r="EL9" i="2"/>
  <c r="EJ10" i="2"/>
  <c r="EL10" i="2"/>
  <c r="EJ11" i="2"/>
  <c r="EL11" i="2"/>
  <c r="EJ12" i="2"/>
  <c r="EL12" i="2"/>
  <c r="EJ13" i="2"/>
  <c r="EL13" i="2"/>
  <c r="EJ14" i="2"/>
  <c r="EL14" i="2"/>
  <c r="EJ15" i="2"/>
  <c r="EL15" i="2"/>
  <c r="EJ16" i="2"/>
  <c r="EL16" i="2"/>
  <c r="EJ17" i="2"/>
  <c r="EL17" i="2"/>
  <c r="EJ18" i="2"/>
  <c r="EL18" i="2"/>
  <c r="EJ19" i="2"/>
  <c r="EL19" i="2"/>
  <c r="EJ20" i="2"/>
  <c r="EL20" i="2"/>
  <c r="EJ21" i="2"/>
  <c r="EL21" i="2"/>
  <c r="EJ22" i="2"/>
  <c r="EL22" i="2"/>
  <c r="EJ23" i="2"/>
  <c r="EL23" i="2"/>
  <c r="EJ24" i="2"/>
  <c r="EL24" i="2"/>
  <c r="EJ25" i="2"/>
  <c r="EL25" i="2"/>
  <c r="EJ26" i="2"/>
  <c r="EL26" i="2"/>
  <c r="EJ27" i="2"/>
  <c r="EL27" i="2"/>
  <c r="EJ28" i="2"/>
  <c r="EL28" i="2"/>
  <c r="EJ29" i="2"/>
  <c r="EL29" i="2"/>
  <c r="EJ30" i="2"/>
  <c r="EL30" i="2"/>
  <c r="EJ31" i="2"/>
  <c r="EL31" i="2"/>
  <c r="EJ32" i="2"/>
  <c r="EL32" i="2"/>
  <c r="EJ33" i="2"/>
  <c r="EL33" i="2"/>
  <c r="EJ34" i="2"/>
  <c r="EL34" i="2"/>
  <c r="EJ35" i="2"/>
  <c r="EL35" i="2"/>
  <c r="EJ36" i="2"/>
  <c r="EL36" i="2"/>
  <c r="EJ37" i="2"/>
  <c r="EL37" i="2"/>
  <c r="EJ38" i="2"/>
  <c r="EL38" i="2"/>
  <c r="EJ39" i="2"/>
  <c r="EL39" i="2"/>
  <c r="EJ40" i="2"/>
  <c r="EL40" i="2"/>
  <c r="EJ41" i="2"/>
  <c r="EL41" i="2"/>
  <c r="EJ42" i="2"/>
  <c r="EL42" i="2"/>
  <c r="EJ43" i="2"/>
  <c r="EL43" i="2"/>
  <c r="EJ44" i="2"/>
  <c r="EL44" i="2"/>
  <c r="EJ45" i="2"/>
  <c r="EL45" i="2"/>
  <c r="EJ46" i="2"/>
  <c r="EL46" i="2"/>
  <c r="EJ47" i="2"/>
  <c r="EL47" i="2"/>
  <c r="EJ48" i="2"/>
  <c r="EL48" i="2"/>
  <c r="EJ49" i="2"/>
  <c r="EL49" i="2"/>
  <c r="EJ2" i="2"/>
  <c r="EL2" i="2"/>
  <c r="EI2" i="2"/>
  <c r="EI3" i="2"/>
  <c r="EI4" i="2"/>
  <c r="EI5" i="2"/>
  <c r="EI6" i="2"/>
  <c r="EI7" i="2"/>
  <c r="EI8" i="2"/>
  <c r="EI9" i="2"/>
  <c r="EI10" i="2"/>
  <c r="EI11" i="2"/>
  <c r="EI12" i="2"/>
  <c r="EI13" i="2"/>
  <c r="EI14" i="2"/>
  <c r="EI15" i="2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C49" i="2"/>
  <c r="ED49" i="2"/>
  <c r="EE49" i="2"/>
  <c r="EC2" i="2"/>
  <c r="ED2" i="2"/>
  <c r="EE2" i="2"/>
  <c r="EC3" i="2"/>
  <c r="ED3" i="2"/>
  <c r="EE3" i="2"/>
  <c r="EC4" i="2"/>
  <c r="ED4" i="2"/>
  <c r="EE4" i="2"/>
  <c r="EC5" i="2"/>
  <c r="ED5" i="2"/>
  <c r="EE5" i="2"/>
  <c r="EC6" i="2"/>
  <c r="ED6" i="2"/>
  <c r="EE6" i="2"/>
  <c r="EC7" i="2"/>
  <c r="ED7" i="2"/>
  <c r="EE7" i="2"/>
  <c r="EC8" i="2"/>
  <c r="ED8" i="2"/>
  <c r="EE8" i="2"/>
  <c r="EC9" i="2"/>
  <c r="ED9" i="2"/>
  <c r="EE9" i="2"/>
  <c r="EC10" i="2"/>
  <c r="ED10" i="2"/>
  <c r="EE10" i="2"/>
  <c r="EC11" i="2"/>
  <c r="ED11" i="2"/>
  <c r="EE11" i="2"/>
  <c r="EC12" i="2"/>
  <c r="ED12" i="2"/>
  <c r="EE12" i="2"/>
  <c r="EC13" i="2"/>
  <c r="ED13" i="2"/>
  <c r="EE13" i="2"/>
  <c r="EC14" i="2"/>
  <c r="ED14" i="2"/>
  <c r="EE14" i="2"/>
  <c r="EC15" i="2"/>
  <c r="ED15" i="2"/>
  <c r="EE15" i="2"/>
  <c r="EC16" i="2"/>
  <c r="ED16" i="2"/>
  <c r="EE16" i="2"/>
  <c r="EC17" i="2"/>
  <c r="ED17" i="2"/>
  <c r="EE17" i="2"/>
  <c r="EC18" i="2"/>
  <c r="ED18" i="2"/>
  <c r="EE18" i="2"/>
  <c r="EC19" i="2"/>
  <c r="ED19" i="2"/>
  <c r="EE19" i="2"/>
  <c r="EC20" i="2"/>
  <c r="ED20" i="2"/>
  <c r="EE20" i="2"/>
  <c r="EC21" i="2"/>
  <c r="ED21" i="2"/>
  <c r="EE21" i="2"/>
  <c r="EC22" i="2"/>
  <c r="ED22" i="2"/>
  <c r="EE22" i="2"/>
  <c r="EC23" i="2"/>
  <c r="ED23" i="2"/>
  <c r="EE23" i="2"/>
  <c r="EC24" i="2"/>
  <c r="ED24" i="2"/>
  <c r="EE24" i="2"/>
  <c r="EC25" i="2"/>
  <c r="ED25" i="2"/>
  <c r="EE25" i="2"/>
  <c r="EC26" i="2"/>
  <c r="ED26" i="2"/>
  <c r="EE26" i="2"/>
  <c r="EC27" i="2"/>
  <c r="ED27" i="2"/>
  <c r="EE27" i="2"/>
  <c r="EC28" i="2"/>
  <c r="ED28" i="2"/>
  <c r="EE28" i="2"/>
  <c r="EC29" i="2"/>
  <c r="ED29" i="2"/>
  <c r="EE29" i="2"/>
  <c r="EC30" i="2"/>
  <c r="ED30" i="2"/>
  <c r="EE30" i="2"/>
  <c r="EC31" i="2"/>
  <c r="ED31" i="2"/>
  <c r="EE31" i="2"/>
  <c r="EC32" i="2"/>
  <c r="ED32" i="2"/>
  <c r="EE32" i="2"/>
  <c r="EC33" i="2"/>
  <c r="ED33" i="2"/>
  <c r="EE33" i="2"/>
  <c r="EC34" i="2"/>
  <c r="ED34" i="2"/>
  <c r="EE34" i="2"/>
  <c r="EC35" i="2"/>
  <c r="ED35" i="2"/>
  <c r="EE35" i="2"/>
  <c r="EC36" i="2"/>
  <c r="ED36" i="2"/>
  <c r="EE36" i="2"/>
  <c r="EC37" i="2"/>
  <c r="ED37" i="2"/>
  <c r="EE37" i="2"/>
  <c r="EC38" i="2"/>
  <c r="ED38" i="2"/>
  <c r="EE38" i="2"/>
  <c r="EC39" i="2"/>
  <c r="ED39" i="2"/>
  <c r="EE39" i="2"/>
  <c r="EC40" i="2"/>
  <c r="ED40" i="2"/>
  <c r="EE40" i="2"/>
  <c r="EC41" i="2"/>
  <c r="ED41" i="2"/>
  <c r="EE41" i="2"/>
  <c r="EC42" i="2"/>
  <c r="ED42" i="2"/>
  <c r="EE42" i="2"/>
  <c r="ED43" i="2"/>
  <c r="EE43" i="2"/>
  <c r="EC44" i="2"/>
  <c r="ED44" i="2"/>
  <c r="EE44" i="2"/>
  <c r="EC45" i="2"/>
  <c r="ED45" i="2"/>
  <c r="EE45" i="2"/>
  <c r="EC46" i="2"/>
  <c r="ED46" i="2"/>
  <c r="EE46" i="2"/>
  <c r="EC47" i="2"/>
  <c r="ED47" i="2"/>
  <c r="EE47" i="2"/>
  <c r="EC48" i="2"/>
  <c r="ED48" i="2"/>
  <c r="EE48" i="2"/>
  <c r="EF49" i="2"/>
  <c r="EB49" i="2"/>
  <c r="EF48" i="2"/>
  <c r="EB48" i="2"/>
  <c r="EF47" i="2"/>
  <c r="EB47" i="2"/>
  <c r="EF46" i="2"/>
  <c r="EB46" i="2"/>
  <c r="EF45" i="2"/>
  <c r="EB45" i="2"/>
  <c r="EF44" i="2"/>
  <c r="EB44" i="2"/>
  <c r="EF43" i="2"/>
  <c r="EB43" i="2"/>
  <c r="EF42" i="2"/>
  <c r="EB42" i="2"/>
  <c r="EF41" i="2"/>
  <c r="EB41" i="2"/>
  <c r="EF40" i="2"/>
  <c r="EB40" i="2"/>
  <c r="EF39" i="2"/>
  <c r="EB39" i="2"/>
  <c r="EF38" i="2"/>
  <c r="EB38" i="2"/>
  <c r="EF37" i="2"/>
  <c r="EB37" i="2"/>
  <c r="EF36" i="2"/>
  <c r="EB36" i="2"/>
  <c r="EF35" i="2"/>
  <c r="EB35" i="2"/>
  <c r="EF34" i="2"/>
  <c r="EB34" i="2"/>
  <c r="EF33" i="2"/>
  <c r="EB33" i="2"/>
  <c r="EF32" i="2"/>
  <c r="EB32" i="2"/>
  <c r="EF31" i="2"/>
  <c r="EB31" i="2"/>
  <c r="EF30" i="2"/>
  <c r="EB30" i="2"/>
  <c r="EF29" i="2"/>
  <c r="EB29" i="2"/>
  <c r="EF28" i="2"/>
  <c r="EB28" i="2"/>
  <c r="EF27" i="2"/>
  <c r="EB27" i="2"/>
  <c r="EF26" i="2"/>
  <c r="EB26" i="2"/>
  <c r="EF25" i="2"/>
  <c r="EB25" i="2"/>
  <c r="EF24" i="2"/>
  <c r="EB24" i="2"/>
  <c r="EF23" i="2"/>
  <c r="EB23" i="2"/>
  <c r="EF22" i="2"/>
  <c r="EB22" i="2"/>
  <c r="EF21" i="2"/>
  <c r="EB21" i="2"/>
  <c r="EF20" i="2"/>
  <c r="EB20" i="2"/>
  <c r="EF19" i="2"/>
  <c r="EB19" i="2"/>
  <c r="EF18" i="2"/>
  <c r="EB18" i="2"/>
  <c r="EF17" i="2"/>
  <c r="EB17" i="2"/>
  <c r="EF16" i="2"/>
  <c r="EB16" i="2"/>
  <c r="EF15" i="2"/>
  <c r="EB15" i="2"/>
  <c r="EF14" i="2"/>
  <c r="EB14" i="2"/>
  <c r="EF13" i="2"/>
  <c r="EB13" i="2"/>
  <c r="EF12" i="2"/>
  <c r="EB12" i="2"/>
  <c r="EF11" i="2"/>
  <c r="EB11" i="2"/>
  <c r="EF10" i="2"/>
  <c r="EB10" i="2"/>
  <c r="EF9" i="2"/>
  <c r="EB9" i="2"/>
  <c r="EF8" i="2"/>
  <c r="EB8" i="2"/>
  <c r="EF7" i="2"/>
  <c r="EB7" i="2"/>
  <c r="EF6" i="2"/>
  <c r="EB6" i="2"/>
  <c r="EF5" i="2"/>
  <c r="EB5" i="2"/>
  <c r="EF4" i="2"/>
  <c r="EB4" i="2"/>
  <c r="EF3" i="2"/>
  <c r="EB3" i="2"/>
  <c r="EF2" i="2"/>
  <c r="EB2" i="2"/>
  <c r="BZ49" i="2"/>
  <c r="CA49" i="2"/>
  <c r="BZ2" i="2"/>
  <c r="CA2" i="2"/>
  <c r="BZ3" i="2"/>
  <c r="CA3" i="2"/>
  <c r="BZ4" i="2"/>
  <c r="CA4" i="2"/>
  <c r="BZ5" i="2"/>
  <c r="CA5" i="2"/>
  <c r="BZ6" i="2"/>
  <c r="CA6" i="2"/>
  <c r="BZ7" i="2"/>
  <c r="CA7" i="2"/>
  <c r="BZ8" i="2"/>
  <c r="CA8" i="2"/>
  <c r="BZ9" i="2"/>
  <c r="CA9" i="2"/>
  <c r="BZ10" i="2"/>
  <c r="CA10" i="2"/>
  <c r="BZ11" i="2"/>
  <c r="CA11" i="2"/>
  <c r="BZ12" i="2"/>
  <c r="CA12" i="2"/>
  <c r="BZ13" i="2"/>
  <c r="CA13" i="2"/>
  <c r="BZ14" i="2"/>
  <c r="CA14" i="2"/>
  <c r="BZ15" i="2"/>
  <c r="CA15" i="2"/>
  <c r="BZ16" i="2"/>
  <c r="CA16" i="2"/>
  <c r="BZ17" i="2"/>
  <c r="CA17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7" i="2"/>
  <c r="CA27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W3" i="2"/>
  <c r="CX3" i="2"/>
  <c r="CW4" i="2"/>
  <c r="CX4" i="2"/>
  <c r="CW5" i="2"/>
  <c r="CX5" i="2"/>
  <c r="CW6" i="2"/>
  <c r="CX6" i="2"/>
  <c r="CW7" i="2"/>
  <c r="CX7" i="2"/>
  <c r="CW8" i="2"/>
  <c r="CX8" i="2"/>
  <c r="CW9" i="2"/>
  <c r="CX9" i="2"/>
  <c r="CW10" i="2"/>
  <c r="CX10" i="2"/>
  <c r="CW11" i="2"/>
  <c r="CX11" i="2"/>
  <c r="CW12" i="2"/>
  <c r="CX12" i="2"/>
  <c r="CW13" i="2"/>
  <c r="CX13" i="2"/>
  <c r="CW14" i="2"/>
  <c r="CX14" i="2"/>
  <c r="CW15" i="2"/>
  <c r="CX15" i="2"/>
  <c r="CW16" i="2"/>
  <c r="CX16" i="2"/>
  <c r="CW17" i="2"/>
  <c r="CX17" i="2"/>
  <c r="CW18" i="2"/>
  <c r="CX18" i="2"/>
  <c r="CW19" i="2"/>
  <c r="CX19" i="2"/>
  <c r="CW20" i="2"/>
  <c r="CX20" i="2"/>
  <c r="CW21" i="2"/>
  <c r="CX21" i="2"/>
  <c r="CW22" i="2"/>
  <c r="CX22" i="2"/>
  <c r="CW23" i="2"/>
  <c r="CX23" i="2"/>
  <c r="CW24" i="2"/>
  <c r="CX24" i="2"/>
  <c r="CW25" i="2"/>
  <c r="CX25" i="2"/>
  <c r="CW26" i="2"/>
  <c r="CX26" i="2"/>
  <c r="CW27" i="2"/>
  <c r="CX27" i="2"/>
  <c r="CW28" i="2"/>
  <c r="CX28" i="2"/>
  <c r="CW29" i="2"/>
  <c r="CX29" i="2"/>
  <c r="CW30" i="2"/>
  <c r="CX30" i="2"/>
  <c r="CW31" i="2"/>
  <c r="CX31" i="2"/>
  <c r="CW32" i="2"/>
  <c r="CX32" i="2"/>
  <c r="CW33" i="2"/>
  <c r="CX33" i="2"/>
  <c r="CW34" i="2"/>
  <c r="CX34" i="2"/>
  <c r="CW35" i="2"/>
  <c r="CX35" i="2"/>
  <c r="CW36" i="2"/>
  <c r="CX36" i="2"/>
  <c r="CW37" i="2"/>
  <c r="CX37" i="2"/>
  <c r="CW38" i="2"/>
  <c r="CX38" i="2"/>
  <c r="CW39" i="2"/>
  <c r="CX39" i="2"/>
  <c r="CW40" i="2"/>
  <c r="CX40" i="2"/>
  <c r="CW41" i="2"/>
  <c r="CX41" i="2"/>
  <c r="CW42" i="2"/>
  <c r="CX42" i="2"/>
  <c r="CW43" i="2"/>
  <c r="CX43" i="2"/>
  <c r="CW44" i="2"/>
  <c r="CX44" i="2"/>
  <c r="CW45" i="2"/>
  <c r="CX45" i="2"/>
  <c r="CW46" i="2"/>
  <c r="CX46" i="2"/>
  <c r="CW47" i="2"/>
  <c r="CX47" i="2"/>
  <c r="CW48" i="2"/>
  <c r="CX48" i="2"/>
  <c r="CW49" i="2"/>
  <c r="CX49" i="2"/>
  <c r="CW2" i="2"/>
  <c r="CX2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2" i="2"/>
  <c r="DK49" i="2"/>
  <c r="DL49" i="2"/>
  <c r="DK2" i="2"/>
  <c r="DL2" i="2"/>
  <c r="DK3" i="2"/>
  <c r="DL3" i="2"/>
  <c r="DK4" i="2"/>
  <c r="DL4" i="2"/>
  <c r="DK5" i="2"/>
  <c r="DL5" i="2"/>
  <c r="DK6" i="2"/>
  <c r="DL6" i="2"/>
  <c r="DK7" i="2"/>
  <c r="DL7" i="2"/>
  <c r="DK8" i="2"/>
  <c r="DL8" i="2"/>
  <c r="DK9" i="2"/>
  <c r="DL9" i="2"/>
  <c r="DK10" i="2"/>
  <c r="DL10" i="2"/>
  <c r="DK11" i="2"/>
  <c r="DL11" i="2"/>
  <c r="DK12" i="2"/>
  <c r="DL12" i="2"/>
  <c r="DK13" i="2"/>
  <c r="DL13" i="2"/>
  <c r="DK14" i="2"/>
  <c r="DL14" i="2"/>
  <c r="DK15" i="2"/>
  <c r="DL15" i="2"/>
  <c r="DK16" i="2"/>
  <c r="DL16" i="2"/>
  <c r="DK17" i="2"/>
  <c r="DL17" i="2"/>
  <c r="DK18" i="2"/>
  <c r="DL18" i="2"/>
  <c r="DK19" i="2"/>
  <c r="DL19" i="2"/>
  <c r="DK20" i="2"/>
  <c r="DL20" i="2"/>
  <c r="DK21" i="2"/>
  <c r="DL21" i="2"/>
  <c r="DK22" i="2"/>
  <c r="DL22" i="2"/>
  <c r="DK23" i="2"/>
  <c r="DL23" i="2"/>
  <c r="DK24" i="2"/>
  <c r="DL24" i="2"/>
  <c r="DK25" i="2"/>
  <c r="DL25" i="2"/>
  <c r="DK26" i="2"/>
  <c r="DL26" i="2"/>
  <c r="DK27" i="2"/>
  <c r="DL27" i="2"/>
  <c r="DK28" i="2"/>
  <c r="DL28" i="2"/>
  <c r="DK29" i="2"/>
  <c r="DL29" i="2"/>
  <c r="DK30" i="2"/>
  <c r="DL30" i="2"/>
  <c r="DK31" i="2"/>
  <c r="DL31" i="2"/>
  <c r="DK32" i="2"/>
  <c r="DL32" i="2"/>
  <c r="DK33" i="2"/>
  <c r="DL33" i="2"/>
  <c r="DK34" i="2"/>
  <c r="DL34" i="2"/>
  <c r="DK35" i="2"/>
  <c r="DL35" i="2"/>
  <c r="DK36" i="2"/>
  <c r="DL36" i="2"/>
  <c r="DK37" i="2"/>
  <c r="DL37" i="2"/>
  <c r="DK38" i="2"/>
  <c r="DL38" i="2"/>
  <c r="DK39" i="2"/>
  <c r="DL39" i="2"/>
  <c r="DK40" i="2"/>
  <c r="DL40" i="2"/>
  <c r="DK41" i="2"/>
  <c r="DL41" i="2"/>
  <c r="DK42" i="2"/>
  <c r="DL42" i="2"/>
  <c r="DK43" i="2"/>
  <c r="DL43" i="2"/>
  <c r="DK44" i="2"/>
  <c r="DL44" i="2"/>
  <c r="DK45" i="2"/>
  <c r="DL45" i="2"/>
  <c r="DK46" i="2"/>
  <c r="DL46" i="2"/>
  <c r="DK47" i="2"/>
  <c r="DL47" i="2"/>
  <c r="DK48" i="2"/>
  <c r="DL48" i="2"/>
  <c r="DM49" i="2"/>
  <c r="DM48" i="2"/>
  <c r="DM47" i="2"/>
  <c r="DM46" i="2"/>
  <c r="DM45" i="2"/>
  <c r="DM44" i="2"/>
  <c r="DM43" i="2"/>
  <c r="DM42" i="2"/>
  <c r="DM41" i="2"/>
  <c r="DM40" i="2"/>
  <c r="DM39" i="2"/>
  <c r="DM38" i="2"/>
  <c r="DM37" i="2"/>
  <c r="DM36" i="2"/>
  <c r="DM35" i="2"/>
  <c r="DM34" i="2"/>
  <c r="DM33" i="2"/>
  <c r="DM32" i="2"/>
  <c r="DM31" i="2"/>
  <c r="DM30" i="2"/>
  <c r="DM29" i="2"/>
  <c r="DM28" i="2"/>
  <c r="DM27" i="2"/>
  <c r="DM26" i="2"/>
  <c r="DM25" i="2"/>
  <c r="DM24" i="2"/>
  <c r="DM23" i="2"/>
  <c r="DM22" i="2"/>
  <c r="DM21" i="2"/>
  <c r="DM20" i="2"/>
  <c r="DM19" i="2"/>
  <c r="DM18" i="2"/>
  <c r="DM17" i="2"/>
  <c r="DM16" i="2"/>
  <c r="DM15" i="2"/>
  <c r="DM14" i="2"/>
  <c r="DM13" i="2"/>
  <c r="DM12" i="2"/>
  <c r="DM11" i="2"/>
  <c r="DM10" i="2"/>
  <c r="DM9" i="2"/>
  <c r="DM8" i="2"/>
  <c r="DM7" i="2"/>
  <c r="DM6" i="2"/>
  <c r="DM5" i="2"/>
  <c r="DM4" i="2"/>
  <c r="DM3" i="2"/>
  <c r="DM2" i="2"/>
  <c r="GG3" i="2"/>
  <c r="GG4" i="2"/>
  <c r="GG5" i="2"/>
  <c r="GG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2" i="2"/>
  <c r="FQ3" i="2"/>
  <c r="FR3" i="2"/>
  <c r="FQ4" i="2"/>
  <c r="FR4" i="2"/>
  <c r="FQ5" i="2"/>
  <c r="FR5" i="2"/>
  <c r="FQ6" i="2"/>
  <c r="FR6" i="2"/>
  <c r="FQ7" i="2"/>
  <c r="FR7" i="2"/>
  <c r="FQ8" i="2"/>
  <c r="FR8" i="2"/>
  <c r="FQ9" i="2"/>
  <c r="FR9" i="2"/>
  <c r="FQ10" i="2"/>
  <c r="FR10" i="2"/>
  <c r="FQ11" i="2"/>
  <c r="FR11" i="2"/>
  <c r="FQ12" i="2"/>
  <c r="FR12" i="2"/>
  <c r="FQ13" i="2"/>
  <c r="FR13" i="2"/>
  <c r="FQ14" i="2"/>
  <c r="FR14" i="2"/>
  <c r="FQ15" i="2"/>
  <c r="FR15" i="2"/>
  <c r="FQ16" i="2"/>
  <c r="FR16" i="2"/>
  <c r="FQ17" i="2"/>
  <c r="FR17" i="2"/>
  <c r="FQ18" i="2"/>
  <c r="FR18" i="2"/>
  <c r="FQ19" i="2"/>
  <c r="FR19" i="2"/>
  <c r="FQ20" i="2"/>
  <c r="FR20" i="2"/>
  <c r="FQ21" i="2"/>
  <c r="FR21" i="2"/>
  <c r="FQ22" i="2"/>
  <c r="FR22" i="2"/>
  <c r="FQ23" i="2"/>
  <c r="FR23" i="2"/>
  <c r="FQ24" i="2"/>
  <c r="FR24" i="2"/>
  <c r="FQ25" i="2"/>
  <c r="FR25" i="2"/>
  <c r="FQ26" i="2"/>
  <c r="FR26" i="2"/>
  <c r="FQ27" i="2"/>
  <c r="FR27" i="2"/>
  <c r="FQ28" i="2"/>
  <c r="FR28" i="2"/>
  <c r="FQ29" i="2"/>
  <c r="FR29" i="2"/>
  <c r="FQ30" i="2"/>
  <c r="FR30" i="2"/>
  <c r="FQ31" i="2"/>
  <c r="FR31" i="2"/>
  <c r="FQ32" i="2"/>
  <c r="FR32" i="2"/>
  <c r="FQ33" i="2"/>
  <c r="FR33" i="2"/>
  <c r="FQ34" i="2"/>
  <c r="FR34" i="2"/>
  <c r="FQ35" i="2"/>
  <c r="FR35" i="2"/>
  <c r="FQ36" i="2"/>
  <c r="FR36" i="2"/>
  <c r="FQ37" i="2"/>
  <c r="FR37" i="2"/>
  <c r="FQ38" i="2"/>
  <c r="FR38" i="2"/>
  <c r="FQ39" i="2"/>
  <c r="FR39" i="2"/>
  <c r="FQ40" i="2"/>
  <c r="FR40" i="2"/>
  <c r="FQ41" i="2"/>
  <c r="FR41" i="2"/>
  <c r="FQ42" i="2"/>
  <c r="FR42" i="2"/>
  <c r="FQ43" i="2"/>
  <c r="FR43" i="2"/>
  <c r="FQ44" i="2"/>
  <c r="FR44" i="2"/>
  <c r="FQ45" i="2"/>
  <c r="FR45" i="2"/>
  <c r="FQ46" i="2"/>
  <c r="FR46" i="2"/>
  <c r="FQ47" i="2"/>
  <c r="FR47" i="2"/>
  <c r="FQ48" i="2"/>
  <c r="FR48" i="2"/>
  <c r="FQ49" i="2"/>
  <c r="FR49" i="2"/>
  <c r="FQ2" i="2"/>
  <c r="FR2" i="2"/>
  <c r="GI3" i="2"/>
  <c r="GJ3" i="2"/>
  <c r="GI4" i="2"/>
  <c r="GJ4" i="2"/>
  <c r="GI5" i="2"/>
  <c r="GJ5" i="2"/>
  <c r="GI6" i="2"/>
  <c r="GJ6" i="2"/>
  <c r="GI7" i="2"/>
  <c r="GJ7" i="2"/>
  <c r="GI8" i="2"/>
  <c r="GJ8" i="2"/>
  <c r="GI9" i="2"/>
  <c r="GJ9" i="2"/>
  <c r="GI10" i="2"/>
  <c r="GJ10" i="2"/>
  <c r="GI11" i="2"/>
  <c r="GJ11" i="2"/>
  <c r="GI12" i="2"/>
  <c r="GJ12" i="2"/>
  <c r="GI13" i="2"/>
  <c r="GJ13" i="2"/>
  <c r="GI14" i="2"/>
  <c r="GJ14" i="2"/>
  <c r="GI15" i="2"/>
  <c r="GJ15" i="2"/>
  <c r="GI16" i="2"/>
  <c r="GJ16" i="2"/>
  <c r="GI17" i="2"/>
  <c r="GJ17" i="2"/>
  <c r="GI18" i="2"/>
  <c r="GJ18" i="2"/>
  <c r="GI19" i="2"/>
  <c r="GJ19" i="2"/>
  <c r="GI20" i="2"/>
  <c r="GJ20" i="2"/>
  <c r="GI21" i="2"/>
  <c r="GJ21" i="2"/>
  <c r="GI22" i="2"/>
  <c r="GJ22" i="2"/>
  <c r="GI23" i="2"/>
  <c r="GJ23" i="2"/>
  <c r="GI24" i="2"/>
  <c r="GJ24" i="2"/>
  <c r="GI25" i="2"/>
  <c r="GJ25" i="2"/>
  <c r="GI26" i="2"/>
  <c r="GJ26" i="2"/>
  <c r="GI27" i="2"/>
  <c r="GJ27" i="2"/>
  <c r="GI28" i="2"/>
  <c r="GJ28" i="2"/>
  <c r="GI29" i="2"/>
  <c r="GJ29" i="2"/>
  <c r="GI30" i="2"/>
  <c r="GJ30" i="2"/>
  <c r="GI31" i="2"/>
  <c r="GJ31" i="2"/>
  <c r="GI32" i="2"/>
  <c r="GJ32" i="2"/>
  <c r="GI33" i="2"/>
  <c r="GJ33" i="2"/>
  <c r="GI34" i="2"/>
  <c r="GJ34" i="2"/>
  <c r="GI35" i="2"/>
  <c r="GJ35" i="2"/>
  <c r="GI36" i="2"/>
  <c r="GJ36" i="2"/>
  <c r="GI37" i="2"/>
  <c r="GJ37" i="2"/>
  <c r="GI38" i="2"/>
  <c r="GJ38" i="2"/>
  <c r="GI39" i="2"/>
  <c r="GJ39" i="2"/>
  <c r="GI40" i="2"/>
  <c r="GJ40" i="2"/>
  <c r="GI41" i="2"/>
  <c r="GJ41" i="2"/>
  <c r="GI42" i="2"/>
  <c r="GJ42" i="2"/>
  <c r="GI43" i="2"/>
  <c r="GJ43" i="2"/>
  <c r="GI44" i="2"/>
  <c r="GJ44" i="2"/>
  <c r="GI45" i="2"/>
  <c r="GJ45" i="2"/>
  <c r="GI46" i="2"/>
  <c r="GJ46" i="2"/>
  <c r="GI47" i="2"/>
  <c r="GJ47" i="2"/>
  <c r="GI48" i="2"/>
  <c r="GJ48" i="2"/>
  <c r="GI49" i="2"/>
  <c r="GJ49" i="2"/>
  <c r="GI2" i="2"/>
  <c r="GJ2" i="2"/>
  <c r="HA3" i="2"/>
  <c r="HB3" i="2"/>
  <c r="HA4" i="2"/>
  <c r="HB4" i="2"/>
  <c r="HA5" i="2"/>
  <c r="HB5" i="2"/>
  <c r="HA6" i="2"/>
  <c r="HB6" i="2"/>
  <c r="HA7" i="2"/>
  <c r="HB7" i="2"/>
  <c r="HA8" i="2"/>
  <c r="HB8" i="2"/>
  <c r="HA9" i="2"/>
  <c r="HB9" i="2"/>
  <c r="HA10" i="2"/>
  <c r="HB10" i="2"/>
  <c r="HA11" i="2"/>
  <c r="HB11" i="2"/>
  <c r="HA12" i="2"/>
  <c r="HB12" i="2"/>
  <c r="HA13" i="2"/>
  <c r="HB13" i="2"/>
  <c r="HA14" i="2"/>
  <c r="HB14" i="2"/>
  <c r="HA15" i="2"/>
  <c r="HB15" i="2"/>
  <c r="HA16" i="2"/>
  <c r="HB16" i="2"/>
  <c r="HA17" i="2"/>
  <c r="HB17" i="2"/>
  <c r="HA18" i="2"/>
  <c r="HB18" i="2"/>
  <c r="HA19" i="2"/>
  <c r="HB19" i="2"/>
  <c r="HA20" i="2"/>
  <c r="HB20" i="2"/>
  <c r="HA21" i="2"/>
  <c r="HB21" i="2"/>
  <c r="HA22" i="2"/>
  <c r="HB22" i="2"/>
  <c r="HA23" i="2"/>
  <c r="HB23" i="2"/>
  <c r="HA24" i="2"/>
  <c r="HB24" i="2"/>
  <c r="HA25" i="2"/>
  <c r="HB25" i="2"/>
  <c r="HA26" i="2"/>
  <c r="HB26" i="2"/>
  <c r="HA27" i="2"/>
  <c r="HB27" i="2"/>
  <c r="HA28" i="2"/>
  <c r="HB28" i="2"/>
  <c r="HA29" i="2"/>
  <c r="HB29" i="2"/>
  <c r="HA30" i="2"/>
  <c r="HB30" i="2"/>
  <c r="HA31" i="2"/>
  <c r="HB31" i="2"/>
  <c r="HA32" i="2"/>
  <c r="HB32" i="2"/>
  <c r="HA33" i="2"/>
  <c r="HB33" i="2"/>
  <c r="HA34" i="2"/>
  <c r="HB34" i="2"/>
  <c r="HA35" i="2"/>
  <c r="HB35" i="2"/>
  <c r="HA36" i="2"/>
  <c r="HB36" i="2"/>
  <c r="HA37" i="2"/>
  <c r="HB37" i="2"/>
  <c r="HA38" i="2"/>
  <c r="HB38" i="2"/>
  <c r="HA39" i="2"/>
  <c r="HB39" i="2"/>
  <c r="HA40" i="2"/>
  <c r="HB40" i="2"/>
  <c r="HA41" i="2"/>
  <c r="HB41" i="2"/>
  <c r="HA42" i="2"/>
  <c r="HB42" i="2"/>
  <c r="HA43" i="2"/>
  <c r="HB43" i="2"/>
  <c r="HA44" i="2"/>
  <c r="HB44" i="2"/>
  <c r="HA45" i="2"/>
  <c r="HB45" i="2"/>
  <c r="HA46" i="2"/>
  <c r="HB46" i="2"/>
  <c r="HA47" i="2"/>
  <c r="HB47" i="2"/>
  <c r="HA48" i="2"/>
  <c r="HB48" i="2"/>
  <c r="HA49" i="2"/>
  <c r="HB49" i="2"/>
  <c r="HA2" i="2"/>
  <c r="HB2" i="2"/>
  <c r="HT3" i="2"/>
  <c r="HU3" i="2"/>
  <c r="HT4" i="2"/>
  <c r="HU4" i="2"/>
  <c r="HT5" i="2"/>
  <c r="HU5" i="2"/>
  <c r="HT6" i="2"/>
  <c r="HU6" i="2"/>
  <c r="HT7" i="2"/>
  <c r="HU7" i="2"/>
  <c r="HT8" i="2"/>
  <c r="HU8" i="2"/>
  <c r="HT9" i="2"/>
  <c r="HU9" i="2"/>
  <c r="HT10" i="2"/>
  <c r="HU10" i="2"/>
  <c r="HT11" i="2"/>
  <c r="HU11" i="2"/>
  <c r="HT12" i="2"/>
  <c r="HU12" i="2"/>
  <c r="HT13" i="2"/>
  <c r="HU13" i="2"/>
  <c r="HT14" i="2"/>
  <c r="HU14" i="2"/>
  <c r="HT15" i="2"/>
  <c r="HU15" i="2"/>
  <c r="HT16" i="2"/>
  <c r="HU16" i="2"/>
  <c r="HT17" i="2"/>
  <c r="HU17" i="2"/>
  <c r="HT18" i="2"/>
  <c r="HU18" i="2"/>
  <c r="HT19" i="2"/>
  <c r="HU19" i="2"/>
  <c r="HT20" i="2"/>
  <c r="HU20" i="2"/>
  <c r="HT21" i="2"/>
  <c r="HU21" i="2"/>
  <c r="HT22" i="2"/>
  <c r="HU22" i="2"/>
  <c r="HT23" i="2"/>
  <c r="HU23" i="2"/>
  <c r="HT24" i="2"/>
  <c r="HU24" i="2"/>
  <c r="HT25" i="2"/>
  <c r="HU25" i="2"/>
  <c r="HT26" i="2"/>
  <c r="HU26" i="2"/>
  <c r="HT27" i="2"/>
  <c r="HU27" i="2"/>
  <c r="HT28" i="2"/>
  <c r="HU28" i="2"/>
  <c r="HT29" i="2"/>
  <c r="HU29" i="2"/>
  <c r="HT30" i="2"/>
  <c r="HU30" i="2"/>
  <c r="HT31" i="2"/>
  <c r="HU31" i="2"/>
  <c r="HT32" i="2"/>
  <c r="HU32" i="2"/>
  <c r="HT33" i="2"/>
  <c r="HU33" i="2"/>
  <c r="HT34" i="2"/>
  <c r="HU34" i="2"/>
  <c r="HT35" i="2"/>
  <c r="HU35" i="2"/>
  <c r="HT36" i="2"/>
  <c r="HU36" i="2"/>
  <c r="HT37" i="2"/>
  <c r="HU37" i="2"/>
  <c r="HT38" i="2"/>
  <c r="HU38" i="2"/>
  <c r="HT39" i="2"/>
  <c r="HU39" i="2"/>
  <c r="HT40" i="2"/>
  <c r="HU40" i="2"/>
  <c r="HT41" i="2"/>
  <c r="HU41" i="2"/>
  <c r="HT42" i="2"/>
  <c r="HU42" i="2"/>
  <c r="HT43" i="2"/>
  <c r="HU43" i="2"/>
  <c r="HT44" i="2"/>
  <c r="HU44" i="2"/>
  <c r="HT45" i="2"/>
  <c r="HU45" i="2"/>
  <c r="HT46" i="2"/>
  <c r="HU46" i="2"/>
  <c r="HT47" i="2"/>
  <c r="HU47" i="2"/>
  <c r="HT48" i="2"/>
  <c r="HU48" i="2"/>
  <c r="HT49" i="2"/>
  <c r="HU49" i="2"/>
  <c r="HT2" i="2"/>
  <c r="HU2" i="2"/>
  <c r="CJ3" i="2"/>
  <c r="CK3" i="2"/>
  <c r="CL3" i="2"/>
  <c r="CJ4" i="2"/>
  <c r="CK4" i="2"/>
  <c r="CL4" i="2"/>
  <c r="CJ5" i="2"/>
  <c r="CK5" i="2"/>
  <c r="CL5" i="2"/>
  <c r="CJ6" i="2"/>
  <c r="CK6" i="2"/>
  <c r="CL6" i="2"/>
  <c r="CJ7" i="2"/>
  <c r="CK7" i="2"/>
  <c r="CL7" i="2"/>
  <c r="CJ8" i="2"/>
  <c r="CK8" i="2"/>
  <c r="CL8" i="2"/>
  <c r="CJ9" i="2"/>
  <c r="CK9" i="2"/>
  <c r="CL9" i="2"/>
  <c r="CJ10" i="2"/>
  <c r="CK10" i="2"/>
  <c r="CL10" i="2"/>
  <c r="CJ11" i="2"/>
  <c r="CK11" i="2"/>
  <c r="CL11" i="2"/>
  <c r="CJ12" i="2"/>
  <c r="CK12" i="2"/>
  <c r="CL12" i="2"/>
  <c r="CJ13" i="2"/>
  <c r="CK13" i="2"/>
  <c r="CL13" i="2"/>
  <c r="CJ14" i="2"/>
  <c r="CK14" i="2"/>
  <c r="CL14" i="2"/>
  <c r="CJ15" i="2"/>
  <c r="CK15" i="2"/>
  <c r="CL15" i="2"/>
  <c r="CJ16" i="2"/>
  <c r="CK16" i="2"/>
  <c r="CL16" i="2"/>
  <c r="CJ17" i="2"/>
  <c r="CK17" i="2"/>
  <c r="CL17" i="2"/>
  <c r="CJ18" i="2"/>
  <c r="CK18" i="2"/>
  <c r="CL18" i="2"/>
  <c r="CJ19" i="2"/>
  <c r="CK19" i="2"/>
  <c r="CL19" i="2"/>
  <c r="CJ20" i="2"/>
  <c r="CK20" i="2"/>
  <c r="CL20" i="2"/>
  <c r="CJ21" i="2"/>
  <c r="CK21" i="2"/>
  <c r="CL21" i="2"/>
  <c r="CJ22" i="2"/>
  <c r="CK22" i="2"/>
  <c r="CL22" i="2"/>
  <c r="CJ23" i="2"/>
  <c r="CK23" i="2"/>
  <c r="CL23" i="2"/>
  <c r="CJ24" i="2"/>
  <c r="CK24" i="2"/>
  <c r="CL24" i="2"/>
  <c r="CJ25" i="2"/>
  <c r="CK25" i="2"/>
  <c r="CL25" i="2"/>
  <c r="CJ26" i="2"/>
  <c r="CK26" i="2"/>
  <c r="CL26" i="2"/>
  <c r="CJ27" i="2"/>
  <c r="CK27" i="2"/>
  <c r="CL27" i="2"/>
  <c r="CJ28" i="2"/>
  <c r="CK28" i="2"/>
  <c r="CL28" i="2"/>
  <c r="CJ29" i="2"/>
  <c r="CK29" i="2"/>
  <c r="CL29" i="2"/>
  <c r="CJ30" i="2"/>
  <c r="CK30" i="2"/>
  <c r="CL30" i="2"/>
  <c r="CJ31" i="2"/>
  <c r="CK31" i="2"/>
  <c r="CL31" i="2"/>
  <c r="CJ32" i="2"/>
  <c r="CK32" i="2"/>
  <c r="CL32" i="2"/>
  <c r="CJ33" i="2"/>
  <c r="CK33" i="2"/>
  <c r="CL33" i="2"/>
  <c r="CJ34" i="2"/>
  <c r="CK34" i="2"/>
  <c r="CL34" i="2"/>
  <c r="CJ35" i="2"/>
  <c r="CK35" i="2"/>
  <c r="CL35" i="2"/>
  <c r="CJ36" i="2"/>
  <c r="CK36" i="2"/>
  <c r="CL36" i="2"/>
  <c r="CJ37" i="2"/>
  <c r="CK37" i="2"/>
  <c r="CL37" i="2"/>
  <c r="CJ38" i="2"/>
  <c r="CK38" i="2"/>
  <c r="CL38" i="2"/>
  <c r="CJ39" i="2"/>
  <c r="CK39" i="2"/>
  <c r="CL39" i="2"/>
  <c r="CJ40" i="2"/>
  <c r="CK40" i="2"/>
  <c r="CL40" i="2"/>
  <c r="CJ41" i="2"/>
  <c r="CK41" i="2"/>
  <c r="CL41" i="2"/>
  <c r="CJ42" i="2"/>
  <c r="CK42" i="2"/>
  <c r="CL42" i="2"/>
  <c r="CJ43" i="2"/>
  <c r="CK43" i="2"/>
  <c r="CL43" i="2"/>
  <c r="CJ44" i="2"/>
  <c r="CK44" i="2"/>
  <c r="CL44" i="2"/>
  <c r="CJ45" i="2"/>
  <c r="CK45" i="2"/>
  <c r="CL45" i="2"/>
  <c r="CJ46" i="2"/>
  <c r="CK46" i="2"/>
  <c r="CL46" i="2"/>
  <c r="CJ47" i="2"/>
  <c r="CK47" i="2"/>
  <c r="CL47" i="2"/>
  <c r="CJ48" i="2"/>
  <c r="CK48" i="2"/>
  <c r="CL48" i="2"/>
  <c r="CJ49" i="2"/>
  <c r="CK49" i="2"/>
  <c r="CL49" i="2"/>
  <c r="CJ2" i="2"/>
  <c r="CK2" i="2"/>
  <c r="CL2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FS49" i="2"/>
  <c r="FS48" i="2"/>
  <c r="FS47" i="2"/>
  <c r="FS46" i="2"/>
  <c r="FS45" i="2"/>
  <c r="FS44" i="2"/>
  <c r="FS43" i="2"/>
  <c r="FS42" i="2"/>
  <c r="FS41" i="2"/>
  <c r="FS40" i="2"/>
  <c r="FS39" i="2"/>
  <c r="FS38" i="2"/>
  <c r="FS37" i="2"/>
  <c r="FS36" i="2"/>
  <c r="FS35" i="2"/>
  <c r="FS34" i="2"/>
  <c r="FS33" i="2"/>
  <c r="FS32" i="2"/>
  <c r="FS31" i="2"/>
  <c r="FS30" i="2"/>
  <c r="FS29" i="2"/>
  <c r="FS28" i="2"/>
  <c r="FS27" i="2"/>
  <c r="FS26" i="2"/>
  <c r="FS25" i="2"/>
  <c r="FS24" i="2"/>
  <c r="FS23" i="2"/>
  <c r="FS22" i="2"/>
  <c r="FS21" i="2"/>
  <c r="FS20" i="2"/>
  <c r="FS19" i="2"/>
  <c r="FS18" i="2"/>
  <c r="FS17" i="2"/>
  <c r="FS16" i="2"/>
  <c r="FS15" i="2"/>
  <c r="FS14" i="2"/>
  <c r="FS13" i="2"/>
  <c r="FS12" i="2"/>
  <c r="FS11" i="2"/>
  <c r="FS10" i="2"/>
  <c r="FS9" i="2"/>
  <c r="FS8" i="2"/>
  <c r="FS7" i="2"/>
  <c r="FS6" i="2"/>
  <c r="FS5" i="2"/>
  <c r="FS4" i="2"/>
  <c r="FS3" i="2"/>
  <c r="FS2" i="2"/>
  <c r="GK49" i="2"/>
  <c r="GK48" i="2"/>
  <c r="GK47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GK24" i="2"/>
  <c r="GK23" i="2"/>
  <c r="GK22" i="2"/>
  <c r="GK21" i="2"/>
  <c r="GK20" i="2"/>
  <c r="GK19" i="2"/>
  <c r="GK18" i="2"/>
  <c r="GK17" i="2"/>
  <c r="GK16" i="2"/>
  <c r="GK15" i="2"/>
  <c r="GK14" i="2"/>
  <c r="GK13" i="2"/>
  <c r="GK12" i="2"/>
  <c r="GK11" i="2"/>
  <c r="GK10" i="2"/>
  <c r="GK9" i="2"/>
  <c r="GK8" i="2"/>
  <c r="GK7" i="2"/>
  <c r="GK6" i="2"/>
  <c r="GK5" i="2"/>
  <c r="GK4" i="2"/>
  <c r="GK3" i="2"/>
  <c r="GK2" i="2"/>
  <c r="HV49" i="2"/>
  <c r="HV48" i="2"/>
  <c r="HV47" i="2"/>
  <c r="HV46" i="2"/>
  <c r="HV45" i="2"/>
  <c r="HV44" i="2"/>
  <c r="HV43" i="2"/>
  <c r="HV42" i="2"/>
  <c r="HV41" i="2"/>
  <c r="HV40" i="2"/>
  <c r="HV39" i="2"/>
  <c r="HV38" i="2"/>
  <c r="HV37" i="2"/>
  <c r="HV36" i="2"/>
  <c r="HV35" i="2"/>
  <c r="HV34" i="2"/>
  <c r="HV33" i="2"/>
  <c r="HV32" i="2"/>
  <c r="HV31" i="2"/>
  <c r="HV30" i="2"/>
  <c r="HV29" i="2"/>
  <c r="HV28" i="2"/>
  <c r="HV27" i="2"/>
  <c r="HV26" i="2"/>
  <c r="HV25" i="2"/>
  <c r="HV24" i="2"/>
  <c r="HV23" i="2"/>
  <c r="HV22" i="2"/>
  <c r="HV21" i="2"/>
  <c r="HV20" i="2"/>
  <c r="HV19" i="2"/>
  <c r="HV18" i="2"/>
  <c r="HV17" i="2"/>
  <c r="HV16" i="2"/>
  <c r="HV15" i="2"/>
  <c r="HV14" i="2"/>
  <c r="HV13" i="2"/>
  <c r="HV12" i="2"/>
  <c r="HV11" i="2"/>
  <c r="HV10" i="2"/>
  <c r="HV9" i="2"/>
  <c r="HV8" i="2"/>
  <c r="HV7" i="2"/>
  <c r="HV6" i="2"/>
  <c r="HV5" i="2"/>
  <c r="HV4" i="2"/>
  <c r="HV3" i="2"/>
  <c r="HV2" i="2"/>
  <c r="HC49" i="2"/>
  <c r="HC48" i="2"/>
  <c r="HC47" i="2"/>
  <c r="HC46" i="2"/>
  <c r="HC45" i="2"/>
  <c r="HC44" i="2"/>
  <c r="HC43" i="2"/>
  <c r="HC42" i="2"/>
  <c r="HC41" i="2"/>
  <c r="HC40" i="2"/>
  <c r="HC39" i="2"/>
  <c r="HC38" i="2"/>
  <c r="HC37" i="2"/>
  <c r="HC36" i="2"/>
  <c r="HC35" i="2"/>
  <c r="HC34" i="2"/>
  <c r="HC33" i="2"/>
  <c r="HC32" i="2"/>
  <c r="HC31" i="2"/>
  <c r="HC30" i="2"/>
  <c r="HC29" i="2"/>
  <c r="HC28" i="2"/>
  <c r="HC27" i="2"/>
  <c r="HC26" i="2"/>
  <c r="HC25" i="2"/>
  <c r="HC24" i="2"/>
  <c r="HC23" i="2"/>
  <c r="HC22" i="2"/>
  <c r="HC21" i="2"/>
  <c r="HC20" i="2"/>
  <c r="HC19" i="2"/>
  <c r="HC18" i="2"/>
  <c r="HC17" i="2"/>
  <c r="HC16" i="2"/>
  <c r="HC15" i="2"/>
  <c r="HC14" i="2"/>
  <c r="HC13" i="2"/>
  <c r="HC12" i="2"/>
  <c r="HC11" i="2"/>
  <c r="HC10" i="2"/>
  <c r="HC9" i="2"/>
  <c r="HC8" i="2"/>
  <c r="HC7" i="2"/>
  <c r="HC6" i="2"/>
  <c r="HC5" i="2"/>
  <c r="HC4" i="2"/>
  <c r="HC3" i="2"/>
  <c r="HC2" i="2"/>
  <c r="AU3" i="2"/>
  <c r="AV3" i="2"/>
  <c r="AU2" i="2"/>
  <c r="AV2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U27" i="2"/>
  <c r="AV27" i="2"/>
  <c r="AU28" i="2"/>
  <c r="AV28" i="2"/>
  <c r="AU29" i="2"/>
  <c r="AV29" i="2"/>
  <c r="AU30" i="2"/>
  <c r="AV30" i="2"/>
  <c r="AU31" i="2"/>
  <c r="AV31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U43" i="2"/>
  <c r="AV43" i="2"/>
  <c r="AU44" i="2"/>
  <c r="AV44" i="2"/>
  <c r="AU45" i="2"/>
  <c r="AV45" i="2"/>
  <c r="AU46" i="2"/>
  <c r="AV46" i="2"/>
  <c r="AU47" i="2"/>
  <c r="AV47" i="2"/>
  <c r="AU48" i="2"/>
  <c r="AV48" i="2"/>
  <c r="AU49" i="2"/>
  <c r="AV49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2" i="2"/>
  <c r="DI3" i="2"/>
  <c r="DI4" i="2"/>
  <c r="DI5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2" i="2"/>
  <c r="DW49" i="2"/>
  <c r="DV49" i="2"/>
  <c r="DW48" i="2"/>
  <c r="DV48" i="2"/>
  <c r="DW47" i="2"/>
  <c r="DV47" i="2"/>
  <c r="DW46" i="2"/>
  <c r="DV46" i="2"/>
  <c r="DW45" i="2"/>
  <c r="DV45" i="2"/>
  <c r="DW44" i="2"/>
  <c r="DV44" i="2"/>
  <c r="DW43" i="2"/>
  <c r="DV43" i="2"/>
  <c r="DW42" i="2"/>
  <c r="DV42" i="2"/>
  <c r="DW41" i="2"/>
  <c r="DV41" i="2"/>
  <c r="DW40" i="2"/>
  <c r="DV40" i="2"/>
  <c r="DW39" i="2"/>
  <c r="DV39" i="2"/>
  <c r="DW38" i="2"/>
  <c r="DV38" i="2"/>
  <c r="DW37" i="2"/>
  <c r="DV37" i="2"/>
  <c r="DW36" i="2"/>
  <c r="DV36" i="2"/>
  <c r="DW35" i="2"/>
  <c r="DV35" i="2"/>
  <c r="DW34" i="2"/>
  <c r="DV34" i="2"/>
  <c r="DW33" i="2"/>
  <c r="DV33" i="2"/>
  <c r="DW32" i="2"/>
  <c r="DV32" i="2"/>
  <c r="DW31" i="2"/>
  <c r="DV31" i="2"/>
  <c r="DW30" i="2"/>
  <c r="DV30" i="2"/>
  <c r="DW29" i="2"/>
  <c r="DV29" i="2"/>
  <c r="DW28" i="2"/>
  <c r="DV28" i="2"/>
  <c r="DW27" i="2"/>
  <c r="DV27" i="2"/>
  <c r="DW26" i="2"/>
  <c r="DV26" i="2"/>
  <c r="DW25" i="2"/>
  <c r="DV25" i="2"/>
  <c r="DW24" i="2"/>
  <c r="DV24" i="2"/>
  <c r="DW23" i="2"/>
  <c r="DV23" i="2"/>
  <c r="DW22" i="2"/>
  <c r="DV22" i="2"/>
  <c r="DW21" i="2"/>
  <c r="DV21" i="2"/>
  <c r="DW20" i="2"/>
  <c r="DV20" i="2"/>
  <c r="DW19" i="2"/>
  <c r="DV19" i="2"/>
  <c r="DW18" i="2"/>
  <c r="DV18" i="2"/>
  <c r="DW17" i="2"/>
  <c r="DV17" i="2"/>
  <c r="DW16" i="2"/>
  <c r="DV16" i="2"/>
  <c r="DW15" i="2"/>
  <c r="DV15" i="2"/>
  <c r="DW14" i="2"/>
  <c r="DV14" i="2"/>
  <c r="DW13" i="2"/>
  <c r="DV13" i="2"/>
  <c r="DW12" i="2"/>
  <c r="DV12" i="2"/>
  <c r="DW11" i="2"/>
  <c r="DV11" i="2"/>
  <c r="DW10" i="2"/>
  <c r="DV10" i="2"/>
  <c r="DW9" i="2"/>
  <c r="DV9" i="2"/>
  <c r="DW8" i="2"/>
  <c r="DV8" i="2"/>
  <c r="DW7" i="2"/>
  <c r="DV7" i="2"/>
  <c r="DW6" i="2"/>
  <c r="DV6" i="2"/>
  <c r="DW5" i="2"/>
  <c r="DV5" i="2"/>
  <c r="DW4" i="2"/>
  <c r="DV4" i="2"/>
  <c r="DW3" i="2"/>
  <c r="DV3" i="2"/>
  <c r="DW2" i="2"/>
  <c r="DV2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2" i="2"/>
  <c r="FM2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GY3" i="2"/>
  <c r="GY4" i="2"/>
  <c r="GY5" i="2"/>
  <c r="GY6" i="2"/>
  <c r="GY7" i="2"/>
  <c r="GY8" i="2"/>
  <c r="GY9" i="2"/>
  <c r="GY10" i="2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Y29" i="2"/>
  <c r="GY30" i="2"/>
  <c r="GY31" i="2"/>
  <c r="GY32" i="2"/>
  <c r="GY33" i="2"/>
  <c r="GY34" i="2"/>
  <c r="GY35" i="2"/>
  <c r="GY36" i="2"/>
  <c r="GY37" i="2"/>
  <c r="GY38" i="2"/>
  <c r="GY39" i="2"/>
  <c r="GY40" i="2"/>
  <c r="GY41" i="2"/>
  <c r="GY42" i="2"/>
  <c r="GY43" i="2"/>
  <c r="GY44" i="2"/>
  <c r="GY45" i="2"/>
  <c r="GY46" i="2"/>
  <c r="GY47" i="2"/>
  <c r="GY48" i="2"/>
  <c r="GY49" i="2"/>
  <c r="GY2" i="2"/>
  <c r="HR13" i="2"/>
  <c r="HR14" i="2"/>
  <c r="HR15" i="2"/>
  <c r="HR16" i="2"/>
  <c r="HR17" i="2"/>
  <c r="HR18" i="2"/>
  <c r="HR19" i="2"/>
  <c r="HR20" i="2"/>
  <c r="HR21" i="2"/>
  <c r="HR22" i="2"/>
  <c r="HR23" i="2"/>
  <c r="HR24" i="2"/>
  <c r="HR25" i="2"/>
  <c r="HR26" i="2"/>
  <c r="HR27" i="2"/>
  <c r="HR28" i="2"/>
  <c r="HR29" i="2"/>
  <c r="HR30" i="2"/>
  <c r="HR31" i="2"/>
  <c r="HR32" i="2"/>
  <c r="HR33" i="2"/>
  <c r="HR34" i="2"/>
  <c r="HR35" i="2"/>
  <c r="HR36" i="2"/>
  <c r="HR37" i="2"/>
  <c r="HR38" i="2"/>
  <c r="HR39" i="2"/>
  <c r="HR40" i="2"/>
  <c r="HR41" i="2"/>
  <c r="HR42" i="2"/>
  <c r="HR43" i="2"/>
  <c r="HR44" i="2"/>
  <c r="HR45" i="2"/>
  <c r="HR46" i="2"/>
  <c r="HR47" i="2"/>
  <c r="HR48" i="2"/>
  <c r="HR49" i="2"/>
  <c r="HR3" i="2"/>
  <c r="HR4" i="2"/>
  <c r="HR5" i="2"/>
  <c r="HR6" i="2"/>
  <c r="HR7" i="2"/>
  <c r="HR8" i="2"/>
  <c r="HR9" i="2"/>
  <c r="HR10" i="2"/>
  <c r="HR11" i="2"/>
  <c r="HR12" i="2"/>
  <c r="HR2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3" i="2"/>
  <c r="AL4" i="2"/>
  <c r="AL5" i="2"/>
  <c r="AL6" i="2"/>
  <c r="AL7" i="2"/>
  <c r="AL8" i="2"/>
  <c r="AL9" i="2"/>
  <c r="AL10" i="2"/>
  <c r="AL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BS49" i="2"/>
  <c r="BS41" i="2"/>
  <c r="BS33" i="2"/>
  <c r="BS25" i="2"/>
  <c r="BS17" i="2"/>
  <c r="BS9" i="2"/>
  <c r="BS48" i="2"/>
  <c r="BS40" i="2"/>
  <c r="BS32" i="2"/>
  <c r="BS24" i="2"/>
  <c r="BS16" i="2"/>
  <c r="BS8" i="2"/>
  <c r="BS47" i="2"/>
  <c r="BS39" i="2"/>
  <c r="BS31" i="2"/>
  <c r="BS23" i="2"/>
  <c r="BS15" i="2"/>
  <c r="BS7" i="2"/>
  <c r="BS46" i="2"/>
  <c r="BS38" i="2"/>
  <c r="BS30" i="2"/>
  <c r="BS22" i="2"/>
  <c r="BS14" i="2"/>
  <c r="BS6" i="2"/>
  <c r="BS45" i="2"/>
  <c r="BS37" i="2"/>
  <c r="BS29" i="2"/>
  <c r="BS21" i="2"/>
  <c r="BS13" i="2"/>
  <c r="BS5" i="2"/>
  <c r="BS44" i="2"/>
  <c r="BS36" i="2"/>
  <c r="BS28" i="2"/>
  <c r="BS20" i="2"/>
  <c r="BS12" i="2"/>
  <c r="BS4" i="2"/>
  <c r="BS43" i="2"/>
  <c r="BS35" i="2"/>
  <c r="BS27" i="2"/>
  <c r="BS19" i="2"/>
  <c r="BS11" i="2"/>
  <c r="BS3" i="2"/>
  <c r="BS42" i="2"/>
  <c r="BS34" i="2"/>
  <c r="BS26" i="2"/>
  <c r="BS18" i="2"/>
  <c r="BS10" i="2"/>
  <c r="BS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<sst xmlns="http://schemas.openxmlformats.org/spreadsheetml/2006/main" count="2995" uniqueCount="269">
  <si>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</si>
  <si>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</si>
  <si>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</si>
  <si>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</si>
  <si>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</si>
  <si>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</si>
  <si>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</si>
  <si>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</si>
  <si>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</si>
  <si>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</si>
  <si>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</si>
  <si>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</si>
  <si>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</si>
  <si>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</si>
  <si>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</si>
  <si>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</si>
  <si>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</si>
  <si>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</si>
  <si>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</si>
  <si>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</si>
  <si>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</si>
  <si>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</si>
  <si>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</si>
  <si>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</si>
  <si>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</si>
  <si>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</si>
  <si>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</si>
  <si>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</si>
  <si>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</si>
  <si>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</si>
  <si>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</si>
  <si>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</si>
  <si>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</si>
  <si>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</si>
  <si>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</si>
  <si>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</si>
  <si>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</si>
  <si>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</si>
  <si>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</si>
  <si>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</si>
  <si>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</si>
  <si>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</si>
  <si>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</si>
  <si>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</si>
  <si>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</si>
  <si>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</si>
  <si>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</si>
  <si>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</si>
  <si>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</si>
  <si>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</si>
  <si>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</si>
  <si>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</si>
  <si>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</si>
  <si>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</si>
  <si>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</si>
  <si>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</si>
  <si>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</si>
  <si>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</si>
  <si>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</si>
  <si>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</si>
  <si>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</si>
  <si>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</si>
  <si>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</si>
  <si>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</si>
  <si>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</si>
  <si>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</si>
  <si>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</si>
  <si>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</si>
  <si>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</si>
  <si>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</si>
  <si>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</si>
  <si>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</si>
  <si>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</si>
  <si>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</si>
  <si>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</si>
  <si>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</si>
  <si>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</si>
  <si>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</si>
  <si>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</si>
  <si>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</si>
  <si>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</si>
  <si>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</si>
  <si>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</si>
  <si>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</si>
  <si>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</si>
  <si>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</si>
  <si>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</si>
  <si>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</si>
  <si>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</si>
  <si>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</si>
  <si>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</si>
  <si>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</si>
  <si>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</si>
  <si>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</si>
  <si>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</si>
  <si>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</si>
  <si>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</si>
  <si>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</si>
  <si>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</si>
  <si>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</si>
  <si>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</si>
  <si>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</si>
  <si>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</si>
  <si>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</si>
  <si>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</si>
  <si>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</si>
  <si>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</si>
  <si>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</si>
  <si>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</si>
  <si>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</si>
  <si>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</si>
  <si>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</si>
  <si>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</si>
  <si>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</si>
  <si>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</si>
  <si>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</si>
  <si>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</si>
  <si>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</si>
  <si>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</si>
  <si>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</si>
  <si>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</si>
  <si>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</si>
  <si>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</si>
  <si>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</si>
  <si>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</si>
  <si>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</si>
  <si>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</si>
  <si>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</si>
  <si>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</si>
  <si>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</si>
  <si>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</si>
  <si>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</si>
  <si>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</si>
  <si>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</si>
  <si>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</si>
  <si>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</si>
  <si>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</si>
  <si>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</si>
  <si>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</si>
  <si>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</si>
  <si>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</si>
  <si>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</si>
  <si>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</si>
  <si>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</si>
  <si>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</si>
  <si>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</si>
  <si>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</si>
  <si>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</si>
  <si>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</si>
  <si>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</si>
  <si>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</si>
  <si>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</si>
  <si>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</si>
  <si>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</si>
  <si>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</si>
  <si>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</si>
  <si>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</si>
  <si>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</si>
  <si>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</si>
  <si>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</si>
  <si>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</si>
  <si>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</si>
  <si>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</si>
  <si>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</si>
  <si>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</si>
  <si>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</si>
  <si>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</si>
  <si>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</si>
  <si>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</si>
  <si>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</si>
  <si>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</si>
  <si>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</si>
  <si>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</si>
  <si>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</si>
  <si>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</si>
  <si>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</si>
  <si>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</si>
  <si>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</si>
  <si>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</si>
  <si>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</si>
  <si>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</si>
  <si>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</si>
  <si>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</si>
  <si>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</si>
  <si>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</si>
  <si>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</si>
  <si>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</si>
  <si>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</si>
  <si>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</si>
  <si>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</si>
  <si>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</si>
  <si>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</si>
  <si>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</si>
  <si>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</si>
  <si>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</si>
  <si>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</si>
  <si>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</si>
  <si>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</si>
  <si>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</si>
  <si>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</si>
  <si>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</si>
  <si>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</si>
  <si>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</si>
  <si>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</si>
  <si>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</si>
  <si>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</si>
  <si>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</si>
  <si>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</si>
  <si>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</si>
  <si>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</si>
  <si>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</si>
  <si>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</si>
  <si>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</si>
  <si>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</si>
  <si>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</si>
  <si>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</si>
  <si>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</si>
  <si>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</si>
  <si>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</si>
  <si>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</si>
  <si>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</si>
  <si>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</si>
  <si>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</si>
  <si>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</si>
  <si>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</si>
  <si>
    <t>PGEEP4.rep3.8132015b</t>
  </si>
  <si>
    <t>PGEEP4.rep4.8132015c</t>
  </si>
  <si>
    <t>rep-dff</t>
  </si>
  <si>
    <t>PGEEP4.rep3.8132015b-corr</t>
  </si>
  <si>
    <t>PGEEP4.rep4.8132015c-corr</t>
  </si>
  <si>
    <t>GRB2.rep6.8142015c</t>
  </si>
  <si>
    <t>GRB2.rep5.8142015</t>
  </si>
  <si>
    <t>diff</t>
  </si>
  <si>
    <t>GRB2.rep6.8142015c-corr</t>
  </si>
  <si>
    <t>GRB2.rep5.8142015-corr</t>
  </si>
  <si>
    <t>NaN</t>
  </si>
  <si>
    <t>BMP2-rep6</t>
  </si>
  <si>
    <t>BMP2.rep5.8142015b</t>
  </si>
  <si>
    <t>dff</t>
  </si>
  <si>
    <t>BMP2.rep5.8142015b-corr</t>
  </si>
  <si>
    <t>BMP2-rep6-corr</t>
  </si>
  <si>
    <t>TLR.rep8.8142015f</t>
  </si>
  <si>
    <t>TLR.rep7.8142015d</t>
  </si>
  <si>
    <t>TLR.rep7.8142015d-corr`</t>
  </si>
  <si>
    <t>Actin.rep5.8152015</t>
  </si>
  <si>
    <t>Actin.rep6.8152015</t>
  </si>
  <si>
    <t>rep5-corr</t>
  </si>
  <si>
    <t>Actin.rep5.815201-corr</t>
  </si>
  <si>
    <t>Actin.rep6.8152015-corr</t>
  </si>
  <si>
    <t>H2AV.rep3.8152015c</t>
  </si>
  <si>
    <t>H2AV.rep4.8152015c</t>
  </si>
  <si>
    <t>h2v-r3p</t>
  </si>
  <si>
    <t>H2av-rep4-corr</t>
  </si>
  <si>
    <t>PGRP.rep3.8152015d</t>
  </si>
  <si>
    <t>PGRP.rep4.8152015d</t>
  </si>
  <si>
    <t>CRAF.rep5.8152015e</t>
  </si>
  <si>
    <t>CRAF.rep6.8152015e</t>
  </si>
  <si>
    <t>CARM.rep5.8182015</t>
  </si>
  <si>
    <t>CARM.rep6.8182015</t>
  </si>
  <si>
    <t>carm-r5-corr</t>
  </si>
  <si>
    <t>carm-rep6-corr</t>
  </si>
  <si>
    <t>EF1d.rep1.8182015b</t>
  </si>
  <si>
    <t>EF1d.rep2.8182015b</t>
  </si>
  <si>
    <t>rep-corr</t>
  </si>
  <si>
    <t>28s.rep1.8262015</t>
  </si>
  <si>
    <t>28s.rep2.8262015b</t>
  </si>
  <si>
    <t>28s-rep1-corr</t>
  </si>
  <si>
    <t>28s-mean-ct</t>
  </si>
  <si>
    <t>28s-crude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</si>
</sst>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sz val="12"/>
      <color rgb="FF9C6500"/>
      <name val="Calibri"/>
      <family val="2"/>
      <scheme val="minor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trike/>
      <sz val="10"/>
      <color rgb="FFA6A6A6"/>
      <name val="Arial"/>
    </font>
    <font>
      <b/>
      <i/>
      <sz val="12"/>
      <color theme="0" tint="-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6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7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6" fillId="0" borderId="0" xfId="0" applyFont="1" applyAlignment="1">
      <alignment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7" fillId="0" borderId="0" xfId="0" applyFont="1" applyAlignment="1"/>
    <xf numFmtId="0" fontId="29" fillId="9" borderId="0" xfId="0" applyFont="1" applyFill="1" applyAlignment="1"/>
    <xf numFmtId="0" fontId="30" fillId="0" borderId="0" xfId="0" applyFont="1"/>
    <xf numFmtId="0" fontId="31" fillId="0" borderId="0" xfId="0" applyFont="1"/>
    <xf numFmtId="0" fontId="30" fillId="0" borderId="0" xfId="0" applyFont="1" applyAlignment="1"/>
    <xf numFmtId="0" fontId="32" fillId="0" borderId="0" xfId="0" applyFont="1" applyAlignment="1"/>
    <xf numFmtId="0" fontId="32" fillId="9" borderId="0" xfId="0" applyFont="1" applyFill="1" applyAlignment="1"/>
    <xf numFmtId="0" fontId="25" fillId="10" borderId="0" xfId="156"/>
    <xf numFmtId="0" fontId="33" fillId="2" borderId="0" xfId="1" applyFont="1" applyAlignment="1">
      <alignment horizontal="center"/>
    </xf>
    <xf numFmtId="0" fontId="2" fillId="2" borderId="0" xfId="1"/>
    <xf numFmtId="2" fontId="20" fillId="8" borderId="0" xfId="0" applyNumberFormat="1" applyFont="1" applyFill="1" applyAlignment="1">
      <alignment wrapText="1"/>
    </xf>
    <xf numFmtId="0" fontId="26" fillId="8" borderId="0" xfId="0" applyFont="1" applyFill="1" applyAlignment="1">
      <alignment wrapText="1"/>
    </xf>
    <xf numFmtId="0" fontId="22" fillId="8" borderId="0" xfId="0" applyFont="1" applyFill="1" applyAlignment="1">
      <alignment wrapText="1"/>
    </xf>
    <xf numFmtId="0" fontId="0" fillId="8" borderId="0" xfId="0" applyFill="1"/>
    <xf numFmtId="0" fontId="27" fillId="8" borderId="0" xfId="0" applyFont="1" applyFill="1"/>
    <xf numFmtId="0" fontId="2" fillId="8" borderId="0" xfId="1" applyFill="1" applyAlignment="1">
      <alignment wrapText="1"/>
    </xf>
    <xf numFmtId="2" fontId="8" fillId="8" borderId="0" xfId="0" applyNumberFormat="1" applyFont="1" applyFill="1" applyAlignment="1"/>
    <xf numFmtId="0" fontId="28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2" fillId="8" borderId="0" xfId="1" applyFill="1" applyAlignment="1"/>
  </cellXfs>
  <cellStyles count="26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eutral" xfId="15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06616"/>
        <c:axId val="2065595192"/>
      </c:lineChart>
      <c:catAx>
        <c:axId val="21215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95192"/>
        <c:crosses val="autoZero"/>
        <c:auto val="1"/>
        <c:lblAlgn val="ctr"/>
        <c:lblOffset val="100"/>
        <c:noMultiLvlLbl val="0"/>
      </c:catAx>
      <c:valAx>
        <c:axId val="2065595192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50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'PGEEP-notes'!$F$1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'PGEEP-notes'!$F$2:$F$73</c:f>
              <c:numCache>
                <c:formatCode>General</c:formatCode>
                <c:ptCount val="72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'PGEEP-notes'!$G$1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'PGEEP-notes'!$G$2:$G$73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'PGEEP-notes'!$H$1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'PGEEP-notes'!$H$2:$H$73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'PGEEP-notes'!$I$1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'PGEEP-notes'!$I$2:$I$73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'PGEEP-notes'!$J$1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'PGEEP-notes'!$J$2:$J$73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'PGEEP-notes'!$K$1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'PGEEP-notes'!$K$2:$K$73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43752"/>
        <c:axId val="2113345160"/>
      </c:lineChart>
      <c:catAx>
        <c:axId val="211334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45160"/>
        <c:crosses val="autoZero"/>
        <c:auto val="1"/>
        <c:lblAlgn val="ctr"/>
        <c:lblOffset val="100"/>
        <c:noMultiLvlLbl val="0"/>
      </c:catAx>
      <c:valAx>
        <c:axId val="211334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4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'PGEEP-notes'!$AI$1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'PGEEP-notes'!$AI$2:$AI$73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'PGEEP-notes'!$AJ$1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'PGEEP-notes'!$AJ$2:$AJ$73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'PGEEP-notes'!$AN$1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'PGEEP-notes'!$AN$2:$AN$73</c:f>
              <c:numCache>
                <c:formatCode>General</c:formatCode>
                <c:ptCount val="72"/>
                <c:pt idx="0">
                  <c:v>32.21</c:v>
                </c:pt>
                <c:pt idx="1">
                  <c:v>31.93</c:v>
                </c:pt>
                <c:pt idx="2">
                  <c:v>32.94</c:v>
                </c:pt>
                <c:pt idx="3">
                  <c:v>34.06</c:v>
                </c:pt>
                <c:pt idx="4">
                  <c:v>30.62</c:v>
                </c:pt>
                <c:pt idx="5">
                  <c:v>35.49</c:v>
                </c:pt>
                <c:pt idx="6">
                  <c:v>30.82</c:v>
                </c:pt>
                <c:pt idx="7">
                  <c:v>30.19</c:v>
                </c:pt>
                <c:pt idx="8">
                  <c:v>32.73</c:v>
                </c:pt>
                <c:pt idx="9">
                  <c:v>31.16</c:v>
                </c:pt>
                <c:pt idx="10">
                  <c:v>31.64</c:v>
                </c:pt>
                <c:pt idx="11">
                  <c:v>30.83</c:v>
                </c:pt>
                <c:pt idx="12">
                  <c:v>30.71</c:v>
                </c:pt>
                <c:pt idx="13">
                  <c:v>31.74</c:v>
                </c:pt>
                <c:pt idx="14">
                  <c:v>30.57</c:v>
                </c:pt>
                <c:pt idx="15">
                  <c:v>31.87</c:v>
                </c:pt>
                <c:pt idx="16">
                  <c:v>31.46</c:v>
                </c:pt>
                <c:pt idx="17">
                  <c:v>30.74</c:v>
                </c:pt>
                <c:pt idx="18">
                  <c:v>30.92</c:v>
                </c:pt>
                <c:pt idx="19">
                  <c:v>30.73</c:v>
                </c:pt>
                <c:pt idx="20">
                  <c:v>30.09</c:v>
                </c:pt>
                <c:pt idx="21">
                  <c:v>29.77</c:v>
                </c:pt>
                <c:pt idx="22">
                  <c:v>29.83</c:v>
                </c:pt>
                <c:pt idx="23">
                  <c:v>30.48</c:v>
                </c:pt>
                <c:pt idx="24">
                  <c:v>33.26</c:v>
                </c:pt>
                <c:pt idx="25">
                  <c:v>32.9</c:v>
                </c:pt>
                <c:pt idx="26">
                  <c:v>33.34</c:v>
                </c:pt>
                <c:pt idx="27">
                  <c:v>32.79</c:v>
                </c:pt>
                <c:pt idx="28">
                  <c:v>33.77</c:v>
                </c:pt>
                <c:pt idx="29">
                  <c:v>32.91</c:v>
                </c:pt>
                <c:pt idx="30">
                  <c:v>32.35</c:v>
                </c:pt>
                <c:pt idx="31">
                  <c:v>33.3</c:v>
                </c:pt>
                <c:pt idx="32">
                  <c:v>33.34</c:v>
                </c:pt>
                <c:pt idx="33">
                  <c:v>32.42</c:v>
                </c:pt>
                <c:pt idx="34">
                  <c:v>31.16</c:v>
                </c:pt>
                <c:pt idx="35">
                  <c:v>32.85</c:v>
                </c:pt>
                <c:pt idx="36">
                  <c:v>30.83</c:v>
                </c:pt>
                <c:pt idx="37">
                  <c:v>32.98</c:v>
                </c:pt>
                <c:pt idx="38">
                  <c:v>33.29</c:v>
                </c:pt>
                <c:pt idx="39">
                  <c:v>34.07</c:v>
                </c:pt>
                <c:pt idx="40">
                  <c:v>34.84</c:v>
                </c:pt>
                <c:pt idx="41">
                  <c:v>32.84</c:v>
                </c:pt>
                <c:pt idx="42">
                  <c:v>33.82</c:v>
                </c:pt>
                <c:pt idx="43">
                  <c:v>33.49</c:v>
                </c:pt>
                <c:pt idx="44">
                  <c:v>33.53</c:v>
                </c:pt>
                <c:pt idx="45">
                  <c:v>33.08</c:v>
                </c:pt>
                <c:pt idx="46">
                  <c:v>32.72</c:v>
                </c:pt>
                <c:pt idx="47">
                  <c:v>33.73</c:v>
                </c:pt>
                <c:pt idx="48">
                  <c:v>30.27</c:v>
                </c:pt>
                <c:pt idx="49">
                  <c:v>30.28</c:v>
                </c:pt>
                <c:pt idx="50">
                  <c:v>30.39</c:v>
                </c:pt>
                <c:pt idx="51">
                  <c:v>30.54</c:v>
                </c:pt>
                <c:pt idx="52">
                  <c:v>30.23</c:v>
                </c:pt>
                <c:pt idx="53">
                  <c:v>30.55</c:v>
                </c:pt>
                <c:pt idx="54">
                  <c:v>31.64</c:v>
                </c:pt>
                <c:pt idx="55">
                  <c:v>32.92</c:v>
                </c:pt>
                <c:pt idx="56">
                  <c:v>30.88</c:v>
                </c:pt>
                <c:pt idx="57">
                  <c:v>29.79</c:v>
                </c:pt>
                <c:pt idx="58">
                  <c:v>29.14</c:v>
                </c:pt>
                <c:pt idx="59">
                  <c:v>29.02</c:v>
                </c:pt>
                <c:pt idx="60">
                  <c:v>30.2</c:v>
                </c:pt>
                <c:pt idx="61">
                  <c:v>30.02</c:v>
                </c:pt>
                <c:pt idx="62">
                  <c:v>29.81</c:v>
                </c:pt>
                <c:pt idx="63">
                  <c:v>29.79</c:v>
                </c:pt>
                <c:pt idx="64">
                  <c:v>30.95</c:v>
                </c:pt>
                <c:pt idx="65">
                  <c:v>30.81</c:v>
                </c:pt>
                <c:pt idx="66">
                  <c:v>30.5</c:v>
                </c:pt>
                <c:pt idx="67">
                  <c:v>29.49</c:v>
                </c:pt>
                <c:pt idx="68">
                  <c:v>29.22</c:v>
                </c:pt>
                <c:pt idx="69">
                  <c:v>30.65</c:v>
                </c:pt>
                <c:pt idx="70">
                  <c:v>30.2</c:v>
                </c:pt>
                <c:pt idx="71">
                  <c:v>29.54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'PGEEP-notes'!$AQ$1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'PGEEP-notes'!$AQ$2:$AQ$73</c:f>
              <c:numCache>
                <c:formatCode>General</c:formatCode>
                <c:ptCount val="72"/>
                <c:pt idx="0">
                  <c:v>32.45</c:v>
                </c:pt>
                <c:pt idx="1">
                  <c:v>31.88</c:v>
                </c:pt>
                <c:pt idx="2">
                  <c:v>32.58</c:v>
                </c:pt>
                <c:pt idx="3">
                  <c:v>33.71</c:v>
                </c:pt>
                <c:pt idx="4">
                  <c:v>31.22</c:v>
                </c:pt>
                <c:pt idx="5">
                  <c:v>35.66</c:v>
                </c:pt>
                <c:pt idx="6">
                  <c:v>30.69</c:v>
                </c:pt>
                <c:pt idx="7">
                  <c:v>30.3</c:v>
                </c:pt>
                <c:pt idx="8">
                  <c:v>33.18</c:v>
                </c:pt>
                <c:pt idx="9">
                  <c:v>31.85</c:v>
                </c:pt>
                <c:pt idx="10">
                  <c:v>32.38</c:v>
                </c:pt>
                <c:pt idx="11">
                  <c:v>31.9</c:v>
                </c:pt>
                <c:pt idx="12">
                  <c:v>31.26</c:v>
                </c:pt>
                <c:pt idx="13">
                  <c:v>32.09</c:v>
                </c:pt>
                <c:pt idx="14">
                  <c:v>30.75</c:v>
                </c:pt>
                <c:pt idx="15">
                  <c:v>31.83</c:v>
                </c:pt>
                <c:pt idx="16">
                  <c:v>31.89</c:v>
                </c:pt>
                <c:pt idx="17">
                  <c:v>30.79</c:v>
                </c:pt>
                <c:pt idx="18">
                  <c:v>30.82</c:v>
                </c:pt>
                <c:pt idx="19">
                  <c:v>31.28</c:v>
                </c:pt>
                <c:pt idx="20">
                  <c:v>30.37</c:v>
                </c:pt>
                <c:pt idx="21">
                  <c:v>30.2</c:v>
                </c:pt>
                <c:pt idx="22">
                  <c:v>30.74</c:v>
                </c:pt>
                <c:pt idx="23">
                  <c:v>30.4</c:v>
                </c:pt>
                <c:pt idx="24">
                  <c:v>34.16</c:v>
                </c:pt>
                <c:pt idx="25">
                  <c:v>33.3</c:v>
                </c:pt>
                <c:pt idx="26">
                  <c:v>33.43</c:v>
                </c:pt>
                <c:pt idx="27">
                  <c:v>33.42</c:v>
                </c:pt>
                <c:pt idx="28">
                  <c:v>33.87</c:v>
                </c:pt>
                <c:pt idx="29">
                  <c:v>32.99</c:v>
                </c:pt>
                <c:pt idx="30">
                  <c:v>32.8</c:v>
                </c:pt>
                <c:pt idx="31">
                  <c:v>30.93</c:v>
                </c:pt>
                <c:pt idx="32">
                  <c:v>33.4</c:v>
                </c:pt>
                <c:pt idx="33">
                  <c:v>32.91</c:v>
                </c:pt>
                <c:pt idx="34">
                  <c:v>31.67</c:v>
                </c:pt>
                <c:pt idx="35">
                  <c:v>33.06</c:v>
                </c:pt>
                <c:pt idx="36">
                  <c:v>31.28</c:v>
                </c:pt>
                <c:pt idx="37">
                  <c:v>31.48</c:v>
                </c:pt>
                <c:pt idx="38">
                  <c:v>33.86</c:v>
                </c:pt>
                <c:pt idx="39">
                  <c:v>36.66</c:v>
                </c:pt>
                <c:pt idx="40">
                  <c:v>33.78</c:v>
                </c:pt>
                <c:pt idx="41">
                  <c:v>33.26</c:v>
                </c:pt>
                <c:pt idx="42">
                  <c:v>33.69</c:v>
                </c:pt>
                <c:pt idx="43">
                  <c:v>33.51</c:v>
                </c:pt>
                <c:pt idx="44">
                  <c:v>35.17</c:v>
                </c:pt>
                <c:pt idx="45">
                  <c:v>33.5</c:v>
                </c:pt>
                <c:pt idx="46">
                  <c:v>33.26</c:v>
                </c:pt>
                <c:pt idx="47">
                  <c:v>34.4</c:v>
                </c:pt>
                <c:pt idx="48">
                  <c:v>31.09</c:v>
                </c:pt>
                <c:pt idx="49">
                  <c:v>30.95</c:v>
                </c:pt>
                <c:pt idx="50">
                  <c:v>30.78</c:v>
                </c:pt>
                <c:pt idx="51">
                  <c:v>31.01</c:v>
                </c:pt>
                <c:pt idx="52">
                  <c:v>30.3</c:v>
                </c:pt>
                <c:pt idx="53">
                  <c:v>30.72</c:v>
                </c:pt>
                <c:pt idx="54">
                  <c:v>32.68</c:v>
                </c:pt>
                <c:pt idx="55">
                  <c:v>33.86</c:v>
                </c:pt>
                <c:pt idx="56">
                  <c:v>31.22</c:v>
                </c:pt>
                <c:pt idx="57">
                  <c:v>30.63</c:v>
                </c:pt>
                <c:pt idx="58">
                  <c:v>30.08</c:v>
                </c:pt>
                <c:pt idx="59">
                  <c:v>29.37</c:v>
                </c:pt>
                <c:pt idx="60">
                  <c:v>30.74</c:v>
                </c:pt>
                <c:pt idx="61">
                  <c:v>30.36</c:v>
                </c:pt>
                <c:pt idx="62">
                  <c:v>30.39</c:v>
                </c:pt>
                <c:pt idx="63">
                  <c:v>29.96</c:v>
                </c:pt>
                <c:pt idx="64">
                  <c:v>31.21</c:v>
                </c:pt>
                <c:pt idx="65">
                  <c:v>30.71</c:v>
                </c:pt>
                <c:pt idx="66">
                  <c:v>30.05</c:v>
                </c:pt>
                <c:pt idx="67">
                  <c:v>29.83</c:v>
                </c:pt>
                <c:pt idx="68">
                  <c:v>30.5</c:v>
                </c:pt>
                <c:pt idx="69">
                  <c:v>32.01</c:v>
                </c:pt>
                <c:pt idx="70">
                  <c:v>30.87</c:v>
                </c:pt>
                <c:pt idx="71">
                  <c:v>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36392"/>
        <c:axId val="2065637800"/>
      </c:lineChart>
      <c:catAx>
        <c:axId val="20656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37800"/>
        <c:crosses val="autoZero"/>
        <c:auto val="1"/>
        <c:lblAlgn val="ctr"/>
        <c:lblOffset val="100"/>
        <c:noMultiLvlLbl val="0"/>
      </c:catAx>
      <c:valAx>
        <c:axId val="2065637800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3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'PGEEP-notes'!$AZ$1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'PGEEP-notes'!$AZ$2:$AZ$73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'PGEEP-notes'!$BA$1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'PGEEP-notes'!$BA$2:$BA$73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'PGEEP-notes'!$BB$1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'PGEEP-notes'!$BB$2:$BB$73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'PGEEP-notes'!$BC$1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'PGEEP-notes'!$BC$2:$BC$73</c:f>
              <c:numCache>
                <c:formatCode>General</c:formatCode>
                <c:ptCount val="72"/>
                <c:pt idx="0">
                  <c:v>4.530000000000001</c:v>
                </c:pt>
                <c:pt idx="1">
                  <c:v>4.300000000000001</c:v>
                </c:pt>
                <c:pt idx="2">
                  <c:v>3.969999999999999</c:v>
                </c:pt>
                <c:pt idx="3">
                  <c:v>2.829999999999998</c:v>
                </c:pt>
                <c:pt idx="4">
                  <c:v>5.5</c:v>
                </c:pt>
                <c:pt idx="5">
                  <c:v>4.829999999999998</c:v>
                </c:pt>
                <c:pt idx="6">
                  <c:v>4.98</c:v>
                </c:pt>
                <c:pt idx="7">
                  <c:v>6.54</c:v>
                </c:pt>
                <c:pt idx="8">
                  <c:v>4.330000000000002</c:v>
                </c:pt>
                <c:pt idx="9">
                  <c:v>4.18</c:v>
                </c:pt>
                <c:pt idx="10">
                  <c:v>5.52</c:v>
                </c:pt>
                <c:pt idx="11">
                  <c:v>5.54</c:v>
                </c:pt>
                <c:pt idx="12">
                  <c:v>5.050000000000001</c:v>
                </c:pt>
                <c:pt idx="13">
                  <c:v>3.979999999999997</c:v>
                </c:pt>
                <c:pt idx="14">
                  <c:v>4.879999999999999</c:v>
                </c:pt>
                <c:pt idx="15">
                  <c:v>5.989999999999998</c:v>
                </c:pt>
                <c:pt idx="16">
                  <c:v>5.440000000000001</c:v>
                </c:pt>
                <c:pt idx="17">
                  <c:v>4.57</c:v>
                </c:pt>
                <c:pt idx="18">
                  <c:v>4.899999999999999</c:v>
                </c:pt>
                <c:pt idx="19">
                  <c:v>5.84</c:v>
                </c:pt>
                <c:pt idx="20">
                  <c:v>5.970000000000002</c:v>
                </c:pt>
                <c:pt idx="21">
                  <c:v>6.460000000000001</c:v>
                </c:pt>
                <c:pt idx="22">
                  <c:v>7.459999999999997</c:v>
                </c:pt>
                <c:pt idx="23">
                  <c:v>6.879999999999999</c:v>
                </c:pt>
                <c:pt idx="24">
                  <c:v>5.52</c:v>
                </c:pt>
                <c:pt idx="25">
                  <c:v>5.309999999999999</c:v>
                </c:pt>
                <c:pt idx="26">
                  <c:v>6.739999999999998</c:v>
                </c:pt>
                <c:pt idx="27">
                  <c:v>6.18</c:v>
                </c:pt>
                <c:pt idx="28">
                  <c:v>5.050000000000001</c:v>
                </c:pt>
                <c:pt idx="29">
                  <c:v>8.260000000000001</c:v>
                </c:pt>
                <c:pt idx="30">
                  <c:v>6.82</c:v>
                </c:pt>
                <c:pt idx="31">
                  <c:v>6.150000000000002</c:v>
                </c:pt>
                <c:pt idx="32">
                  <c:v>5.73</c:v>
                </c:pt>
                <c:pt idx="33">
                  <c:v>5.699999999999999</c:v>
                </c:pt>
                <c:pt idx="34">
                  <c:v>5.5</c:v>
                </c:pt>
                <c:pt idx="35">
                  <c:v>5.839999999999996</c:v>
                </c:pt>
                <c:pt idx="36">
                  <c:v>5.799999999999997</c:v>
                </c:pt>
                <c:pt idx="37">
                  <c:v>4.420000000000002</c:v>
                </c:pt>
                <c:pt idx="38">
                  <c:v>4.75</c:v>
                </c:pt>
                <c:pt idx="39">
                  <c:v>5.329999999999998</c:v>
                </c:pt>
                <c:pt idx="40">
                  <c:v>3.919999999999998</c:v>
                </c:pt>
                <c:pt idx="41">
                  <c:v>5.530000000000001</c:v>
                </c:pt>
                <c:pt idx="42">
                  <c:v>6.149999999999999</c:v>
                </c:pt>
                <c:pt idx="43">
                  <c:v>5.740000000000002</c:v>
                </c:pt>
                <c:pt idx="44">
                  <c:v>7.490000000000002</c:v>
                </c:pt>
                <c:pt idx="45">
                  <c:v>6.039999999999995</c:v>
                </c:pt>
                <c:pt idx="46">
                  <c:v>6.649999999999998</c:v>
                </c:pt>
                <c:pt idx="47">
                  <c:v>6.650000000000002</c:v>
                </c:pt>
                <c:pt idx="48">
                  <c:v>5.536249999999998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'PGEEP-notes'!$BD$1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'PGEEP-notes'!$BD$2:$BD$73</c:f>
              <c:numCache>
                <c:formatCode>General</c:formatCode>
                <c:ptCount val="72"/>
                <c:pt idx="0">
                  <c:v>31.11</c:v>
                </c:pt>
                <c:pt idx="1">
                  <c:v>30.83</c:v>
                </c:pt>
                <c:pt idx="2">
                  <c:v>31.84</c:v>
                </c:pt>
                <c:pt idx="3">
                  <c:v>32.96</c:v>
                </c:pt>
                <c:pt idx="4">
                  <c:v>29.52</c:v>
                </c:pt>
                <c:pt idx="5">
                  <c:v>34.39</c:v>
                </c:pt>
                <c:pt idx="6">
                  <c:v>29.72</c:v>
                </c:pt>
                <c:pt idx="7">
                  <c:v>29.09</c:v>
                </c:pt>
                <c:pt idx="8">
                  <c:v>31.63</c:v>
                </c:pt>
                <c:pt idx="9">
                  <c:v>30.06</c:v>
                </c:pt>
                <c:pt idx="10">
                  <c:v>30.54</c:v>
                </c:pt>
                <c:pt idx="11">
                  <c:v>29.73</c:v>
                </c:pt>
                <c:pt idx="12">
                  <c:v>29.61</c:v>
                </c:pt>
                <c:pt idx="13">
                  <c:v>30.64</c:v>
                </c:pt>
                <c:pt idx="14">
                  <c:v>29.47</c:v>
                </c:pt>
                <c:pt idx="15">
                  <c:v>30.77</c:v>
                </c:pt>
                <c:pt idx="16">
                  <c:v>30.36</c:v>
                </c:pt>
                <c:pt idx="17">
                  <c:v>29.64</c:v>
                </c:pt>
                <c:pt idx="18">
                  <c:v>29.82</c:v>
                </c:pt>
                <c:pt idx="19">
                  <c:v>29.63</c:v>
                </c:pt>
                <c:pt idx="20">
                  <c:v>28.99</c:v>
                </c:pt>
                <c:pt idx="21">
                  <c:v>28.67</c:v>
                </c:pt>
                <c:pt idx="22">
                  <c:v>28.73</c:v>
                </c:pt>
                <c:pt idx="23">
                  <c:v>29.38</c:v>
                </c:pt>
                <c:pt idx="24">
                  <c:v>32.16</c:v>
                </c:pt>
                <c:pt idx="25">
                  <c:v>31.8</c:v>
                </c:pt>
                <c:pt idx="26">
                  <c:v>32.24</c:v>
                </c:pt>
                <c:pt idx="27">
                  <c:v>31.69</c:v>
                </c:pt>
                <c:pt idx="28">
                  <c:v>32.67</c:v>
                </c:pt>
                <c:pt idx="29">
                  <c:v>31.81</c:v>
                </c:pt>
                <c:pt idx="30">
                  <c:v>31.25</c:v>
                </c:pt>
                <c:pt idx="31">
                  <c:v>32.2</c:v>
                </c:pt>
                <c:pt idx="32">
                  <c:v>32.24</c:v>
                </c:pt>
                <c:pt idx="33">
                  <c:v>31.32</c:v>
                </c:pt>
                <c:pt idx="34">
                  <c:v>30.06</c:v>
                </c:pt>
                <c:pt idx="35">
                  <c:v>31.75</c:v>
                </c:pt>
                <c:pt idx="36">
                  <c:v>29.73</c:v>
                </c:pt>
                <c:pt idx="37">
                  <c:v>31.88</c:v>
                </c:pt>
                <c:pt idx="38">
                  <c:v>32.19</c:v>
                </c:pt>
                <c:pt idx="39">
                  <c:v>32.97</c:v>
                </c:pt>
                <c:pt idx="40">
                  <c:v>33.74</c:v>
                </c:pt>
                <c:pt idx="41">
                  <c:v>31.74</c:v>
                </c:pt>
                <c:pt idx="42">
                  <c:v>32.72</c:v>
                </c:pt>
                <c:pt idx="43">
                  <c:v>32.39</c:v>
                </c:pt>
                <c:pt idx="44">
                  <c:v>32.43</c:v>
                </c:pt>
                <c:pt idx="45">
                  <c:v>31.98</c:v>
                </c:pt>
                <c:pt idx="46">
                  <c:v>31.62</c:v>
                </c:pt>
                <c:pt idx="47">
                  <c:v>32.63</c:v>
                </c:pt>
                <c:pt idx="48">
                  <c:v>29.17</c:v>
                </c:pt>
                <c:pt idx="49">
                  <c:v>29.18</c:v>
                </c:pt>
                <c:pt idx="50">
                  <c:v>29.29</c:v>
                </c:pt>
                <c:pt idx="51">
                  <c:v>29.44</c:v>
                </c:pt>
                <c:pt idx="52">
                  <c:v>29.13</c:v>
                </c:pt>
                <c:pt idx="53">
                  <c:v>29.45</c:v>
                </c:pt>
                <c:pt idx="54">
                  <c:v>30.54</c:v>
                </c:pt>
                <c:pt idx="55">
                  <c:v>31.82</c:v>
                </c:pt>
                <c:pt idx="56">
                  <c:v>29.78</c:v>
                </c:pt>
                <c:pt idx="57">
                  <c:v>28.69</c:v>
                </c:pt>
                <c:pt idx="58">
                  <c:v>28.04</c:v>
                </c:pt>
                <c:pt idx="59">
                  <c:v>27.92</c:v>
                </c:pt>
                <c:pt idx="60">
                  <c:v>29.1</c:v>
                </c:pt>
                <c:pt idx="61">
                  <c:v>28.92</c:v>
                </c:pt>
                <c:pt idx="62">
                  <c:v>28.71</c:v>
                </c:pt>
                <c:pt idx="63">
                  <c:v>28.69</c:v>
                </c:pt>
                <c:pt idx="64">
                  <c:v>29.85</c:v>
                </c:pt>
                <c:pt idx="65">
                  <c:v>29.71</c:v>
                </c:pt>
                <c:pt idx="66">
                  <c:v>29.4</c:v>
                </c:pt>
                <c:pt idx="67">
                  <c:v>28.39</c:v>
                </c:pt>
                <c:pt idx="68">
                  <c:v>28.12</c:v>
                </c:pt>
                <c:pt idx="69">
                  <c:v>29.55</c:v>
                </c:pt>
                <c:pt idx="70">
                  <c:v>29.1</c:v>
                </c:pt>
                <c:pt idx="71">
                  <c:v>28.44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'PGEEP-notes'!$BE$1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'PGEEP-notes'!$BE$2:$BE$73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'PGEEP-notes'!$BF$1</c:f>
              <c:strCache>
                <c:ptCount val="1"/>
              </c:strCache>
            </c:strRef>
          </c:tx>
          <c:val>
            <c:numRef>
              <c:f>'PGEEP-notes'!$BF$2:$BF$73</c:f>
              <c:numCache>
                <c:formatCode>General</c:formatCode>
                <c:ptCount val="72"/>
                <c:pt idx="0">
                  <c:v>3.800000000000001</c:v>
                </c:pt>
                <c:pt idx="1">
                  <c:v>3.859999999999999</c:v>
                </c:pt>
                <c:pt idx="2">
                  <c:v>3.84</c:v>
                </c:pt>
                <c:pt idx="3">
                  <c:v>2.690000000000001</c:v>
                </c:pt>
                <c:pt idx="4">
                  <c:v>4.41</c:v>
                </c:pt>
                <c:pt idx="5">
                  <c:v>4.169999999999998</c:v>
                </c:pt>
                <c:pt idx="6">
                  <c:v>4.620000000000001</c:v>
                </c:pt>
                <c:pt idx="7">
                  <c:v>5.940000000000001</c:v>
                </c:pt>
                <c:pt idx="8">
                  <c:v>3.39</c:v>
                </c:pt>
                <c:pt idx="9">
                  <c:v>3.0</c:v>
                </c:pt>
                <c:pt idx="10">
                  <c:v>4.29</c:v>
                </c:pt>
                <c:pt idx="11">
                  <c:v>3.98</c:v>
                </c:pt>
                <c:pt idx="12">
                  <c:v>4.010000000000002</c:v>
                </c:pt>
                <c:pt idx="13">
                  <c:v>3.139999999999997</c:v>
                </c:pt>
                <c:pt idx="14">
                  <c:v>4.209999999999997</c:v>
                </c:pt>
                <c:pt idx="15">
                  <c:v>5.54</c:v>
                </c:pt>
                <c:pt idx="16">
                  <c:v>4.520000000000003</c:v>
                </c:pt>
                <c:pt idx="17">
                  <c:v>4.030000000000001</c:v>
                </c:pt>
                <c:pt idx="18">
                  <c:v>4.509999999999998</c:v>
                </c:pt>
                <c:pt idx="19">
                  <c:v>4.800000000000001</c:v>
                </c:pt>
                <c:pt idx="20">
                  <c:v>5.200000000000003</c:v>
                </c:pt>
                <c:pt idx="21">
                  <c:v>5.54</c:v>
                </c:pt>
                <c:pt idx="22">
                  <c:v>6.059999999999999</c:v>
                </c:pt>
                <c:pt idx="23">
                  <c:v>6.469999999999999</c:v>
                </c:pt>
                <c:pt idx="24">
                  <c:v>4.129999999999999</c:v>
                </c:pt>
                <c:pt idx="25">
                  <c:v>4.420000000000002</c:v>
                </c:pt>
                <c:pt idx="26">
                  <c:v>6.159999999999997</c:v>
                </c:pt>
                <c:pt idx="27">
                  <c:v>5.059999999999999</c:v>
                </c:pt>
                <c:pt idx="28">
                  <c:v>4.460000000000001</c:v>
                </c:pt>
                <c:pt idx="29">
                  <c:v>7.690000000000001</c:v>
                </c:pt>
                <c:pt idx="30">
                  <c:v>5.880000000000002</c:v>
                </c:pt>
                <c:pt idx="31">
                  <c:v>8.030000000000001</c:v>
                </c:pt>
                <c:pt idx="32">
                  <c:v>5.18</c:v>
                </c:pt>
                <c:pt idx="33">
                  <c:v>4.719999999999999</c:v>
                </c:pt>
                <c:pt idx="34">
                  <c:v>4.5</c:v>
                </c:pt>
                <c:pt idx="35">
                  <c:v>5.139999999999997</c:v>
                </c:pt>
                <c:pt idx="36">
                  <c:v>4.859999999999999</c:v>
                </c:pt>
                <c:pt idx="37">
                  <c:v>5.430000000000003</c:v>
                </c:pt>
                <c:pt idx="38">
                  <c:v>3.689999999999998</c:v>
                </c:pt>
                <c:pt idx="39">
                  <c:v>2.249999999999996</c:v>
                </c:pt>
                <c:pt idx="40">
                  <c:v>4.489999999999998</c:v>
                </c:pt>
                <c:pt idx="41">
                  <c:v>4.620000000000001</c:v>
                </c:pt>
                <c:pt idx="42">
                  <c:v>5.79</c:v>
                </c:pt>
                <c:pt idx="43">
                  <c:v>5.230000000000004</c:v>
                </c:pt>
                <c:pt idx="44">
                  <c:v>5.360000000000003</c:v>
                </c:pt>
                <c:pt idx="45">
                  <c:v>5.129999999999995</c:v>
                </c:pt>
                <c:pt idx="46">
                  <c:v>5.619999999999997</c:v>
                </c:pt>
                <c:pt idx="47">
                  <c:v>5.490000000000002</c:v>
                </c:pt>
                <c:pt idx="48">
                  <c:v>4.778124999999999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'PGEEP-notes'!$BG$1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'PGEEP-notes'!$BG$2:$BG$73</c:f>
              <c:numCache>
                <c:formatCode>General</c:formatCode>
                <c:ptCount val="72"/>
                <c:pt idx="0">
                  <c:v>31.07</c:v>
                </c:pt>
                <c:pt idx="1">
                  <c:v>30.5</c:v>
                </c:pt>
                <c:pt idx="2">
                  <c:v>31.2</c:v>
                </c:pt>
                <c:pt idx="3">
                  <c:v>32.33</c:v>
                </c:pt>
                <c:pt idx="4">
                  <c:v>29.84</c:v>
                </c:pt>
                <c:pt idx="5">
                  <c:v>34.28</c:v>
                </c:pt>
                <c:pt idx="6">
                  <c:v>29.31</c:v>
                </c:pt>
                <c:pt idx="7">
                  <c:v>28.92</c:v>
                </c:pt>
                <c:pt idx="8">
                  <c:v>31.8</c:v>
                </c:pt>
                <c:pt idx="9">
                  <c:v>30.47</c:v>
                </c:pt>
                <c:pt idx="10">
                  <c:v>31.0</c:v>
                </c:pt>
                <c:pt idx="11">
                  <c:v>30.52</c:v>
                </c:pt>
                <c:pt idx="12">
                  <c:v>29.88</c:v>
                </c:pt>
                <c:pt idx="13">
                  <c:v>30.71</c:v>
                </c:pt>
                <c:pt idx="14">
                  <c:v>29.37</c:v>
                </c:pt>
                <c:pt idx="15">
                  <c:v>30.45</c:v>
                </c:pt>
                <c:pt idx="16">
                  <c:v>30.51</c:v>
                </c:pt>
                <c:pt idx="17">
                  <c:v>29.41</c:v>
                </c:pt>
                <c:pt idx="18">
                  <c:v>29.44</c:v>
                </c:pt>
                <c:pt idx="19">
                  <c:v>29.9</c:v>
                </c:pt>
                <c:pt idx="20">
                  <c:v>28.99</c:v>
                </c:pt>
                <c:pt idx="21">
                  <c:v>28.82</c:v>
                </c:pt>
                <c:pt idx="22">
                  <c:v>29.36</c:v>
                </c:pt>
                <c:pt idx="23">
                  <c:v>29.02</c:v>
                </c:pt>
                <c:pt idx="24">
                  <c:v>32.78</c:v>
                </c:pt>
                <c:pt idx="25">
                  <c:v>31.92</c:v>
                </c:pt>
                <c:pt idx="26">
                  <c:v>32.05</c:v>
                </c:pt>
                <c:pt idx="27">
                  <c:v>32.04</c:v>
                </c:pt>
                <c:pt idx="28">
                  <c:v>32.49</c:v>
                </c:pt>
                <c:pt idx="29">
                  <c:v>31.61</c:v>
                </c:pt>
                <c:pt idx="30">
                  <c:v>31.42</c:v>
                </c:pt>
                <c:pt idx="31">
                  <c:v>29.55</c:v>
                </c:pt>
                <c:pt idx="32">
                  <c:v>32.02</c:v>
                </c:pt>
                <c:pt idx="33">
                  <c:v>31.53</c:v>
                </c:pt>
                <c:pt idx="34">
                  <c:v>30.29</c:v>
                </c:pt>
                <c:pt idx="35">
                  <c:v>31.68</c:v>
                </c:pt>
                <c:pt idx="36">
                  <c:v>29.9</c:v>
                </c:pt>
                <c:pt idx="37">
                  <c:v>30.1</c:v>
                </c:pt>
                <c:pt idx="38">
                  <c:v>32.48</c:v>
                </c:pt>
                <c:pt idx="39">
                  <c:v>35.28</c:v>
                </c:pt>
                <c:pt idx="40">
                  <c:v>32.4</c:v>
                </c:pt>
                <c:pt idx="41">
                  <c:v>31.88</c:v>
                </c:pt>
                <c:pt idx="42">
                  <c:v>32.31</c:v>
                </c:pt>
                <c:pt idx="43">
                  <c:v>32.13</c:v>
                </c:pt>
                <c:pt idx="44">
                  <c:v>33.79</c:v>
                </c:pt>
                <c:pt idx="45">
                  <c:v>32.12</c:v>
                </c:pt>
                <c:pt idx="46">
                  <c:v>31.88</c:v>
                </c:pt>
                <c:pt idx="47">
                  <c:v>33.02</c:v>
                </c:pt>
                <c:pt idx="48">
                  <c:v>29.71</c:v>
                </c:pt>
                <c:pt idx="49">
                  <c:v>29.57</c:v>
                </c:pt>
                <c:pt idx="50">
                  <c:v>29.4</c:v>
                </c:pt>
                <c:pt idx="51">
                  <c:v>29.63</c:v>
                </c:pt>
                <c:pt idx="52">
                  <c:v>28.92</c:v>
                </c:pt>
                <c:pt idx="53">
                  <c:v>29.34</c:v>
                </c:pt>
                <c:pt idx="54">
                  <c:v>31.3</c:v>
                </c:pt>
                <c:pt idx="55">
                  <c:v>32.48</c:v>
                </c:pt>
                <c:pt idx="56">
                  <c:v>29.84</c:v>
                </c:pt>
                <c:pt idx="57">
                  <c:v>29.25</c:v>
                </c:pt>
                <c:pt idx="58">
                  <c:v>28.7</c:v>
                </c:pt>
                <c:pt idx="59">
                  <c:v>27.99</c:v>
                </c:pt>
                <c:pt idx="60">
                  <c:v>29.36</c:v>
                </c:pt>
                <c:pt idx="61">
                  <c:v>28.98</c:v>
                </c:pt>
                <c:pt idx="62">
                  <c:v>29.01</c:v>
                </c:pt>
                <c:pt idx="63">
                  <c:v>28.58</c:v>
                </c:pt>
                <c:pt idx="64">
                  <c:v>29.83</c:v>
                </c:pt>
                <c:pt idx="65">
                  <c:v>29.33</c:v>
                </c:pt>
                <c:pt idx="66">
                  <c:v>28.67</c:v>
                </c:pt>
                <c:pt idx="67">
                  <c:v>28.45</c:v>
                </c:pt>
                <c:pt idx="68">
                  <c:v>29.12</c:v>
                </c:pt>
                <c:pt idx="69">
                  <c:v>30.63</c:v>
                </c:pt>
                <c:pt idx="70">
                  <c:v>29.49</c:v>
                </c:pt>
                <c:pt idx="71">
                  <c:v>28.28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35336"/>
        <c:axId val="2080736744"/>
      </c:lineChart>
      <c:catAx>
        <c:axId val="20807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36744"/>
        <c:crosses val="autoZero"/>
        <c:auto val="1"/>
        <c:lblAlgn val="ctr"/>
        <c:lblOffset val="100"/>
        <c:noMultiLvlLbl val="0"/>
      </c:catAx>
      <c:valAx>
        <c:axId val="208073674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3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'PGEEP-notes'!$BJ$1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'PGEEP-notes'!$BJ$2:$BJ$73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'PGEEP-notes'!$BL$1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'PGEEP-notes'!$BL$2:$BL$73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'PGEEP-notes'!$BM$1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'PGEEP-notes'!$BM$2:$BM$73</c:f>
              <c:numCache>
                <c:formatCode>General</c:formatCode>
                <c:ptCount val="72"/>
                <c:pt idx="0">
                  <c:v>5.27</c:v>
                </c:pt>
                <c:pt idx="1">
                  <c:v>5.399999999999999</c:v>
                </c:pt>
                <c:pt idx="2">
                  <c:v>5.220000000000002</c:v>
                </c:pt>
                <c:pt idx="3">
                  <c:v>4.215</c:v>
                </c:pt>
                <c:pt idx="4">
                  <c:v>6.245000000000001</c:v>
                </c:pt>
                <c:pt idx="5">
                  <c:v>6.225000000000001</c:v>
                </c:pt>
                <c:pt idx="6">
                  <c:v>5.75</c:v>
                </c:pt>
                <c:pt idx="7">
                  <c:v>7.084999999999997</c:v>
                </c:pt>
                <c:pt idx="8">
                  <c:v>4.920000000000002</c:v>
                </c:pt>
                <c:pt idx="9">
                  <c:v>5.16</c:v>
                </c:pt>
                <c:pt idx="10">
                  <c:v>6.335000000000001</c:v>
                </c:pt>
                <c:pt idx="11">
                  <c:v>5.874999999999996</c:v>
                </c:pt>
                <c:pt idx="12">
                  <c:v>5.605</c:v>
                </c:pt>
                <c:pt idx="13">
                  <c:v>5.314999999999998</c:v>
                </c:pt>
                <c:pt idx="14">
                  <c:v>5.795000000000002</c:v>
                </c:pt>
                <c:pt idx="15">
                  <c:v>6.59</c:v>
                </c:pt>
                <c:pt idx="16">
                  <c:v>5.905000000000001</c:v>
                </c:pt>
                <c:pt idx="17">
                  <c:v>5.420000000000002</c:v>
                </c:pt>
                <c:pt idx="18">
                  <c:v>5.489999999999998</c:v>
                </c:pt>
                <c:pt idx="19">
                  <c:v>6.359999999999999</c:v>
                </c:pt>
                <c:pt idx="20">
                  <c:v>6.280000000000001</c:v>
                </c:pt>
                <c:pt idx="21">
                  <c:v>6.885000000000002</c:v>
                </c:pt>
                <c:pt idx="22">
                  <c:v>7.544999999999998</c:v>
                </c:pt>
                <c:pt idx="23">
                  <c:v>7.035</c:v>
                </c:pt>
                <c:pt idx="24">
                  <c:v>6.399999999999995</c:v>
                </c:pt>
                <c:pt idx="25">
                  <c:v>5.965</c:v>
                </c:pt>
                <c:pt idx="26">
                  <c:v>6.655000000000005</c:v>
                </c:pt>
                <c:pt idx="27">
                  <c:v>6.670000000000002</c:v>
                </c:pt>
                <c:pt idx="28">
                  <c:v>5.680000000000003</c:v>
                </c:pt>
                <c:pt idx="29">
                  <c:v>7.779999999999997</c:v>
                </c:pt>
                <c:pt idx="30">
                  <c:v>7.020000000000003</c:v>
                </c:pt>
                <c:pt idx="31">
                  <c:v>6.455000000000002</c:v>
                </c:pt>
                <c:pt idx="32">
                  <c:v>6.27</c:v>
                </c:pt>
                <c:pt idx="33">
                  <c:v>6.655000000000001</c:v>
                </c:pt>
                <c:pt idx="34">
                  <c:v>6.27</c:v>
                </c:pt>
                <c:pt idx="35">
                  <c:v>6.719999999999999</c:v>
                </c:pt>
                <c:pt idx="36">
                  <c:v>6.569999999999997</c:v>
                </c:pt>
                <c:pt idx="37">
                  <c:v>5.815000000000001</c:v>
                </c:pt>
                <c:pt idx="38">
                  <c:v>7.350000000000001</c:v>
                </c:pt>
                <c:pt idx="39">
                  <c:v>6.755000000000002</c:v>
                </c:pt>
                <c:pt idx="40">
                  <c:v>4.970000000000002</c:v>
                </c:pt>
                <c:pt idx="41">
                  <c:v>6.215</c:v>
                </c:pt>
                <c:pt idx="42">
                  <c:v>6.780000000000001</c:v>
                </c:pt>
                <c:pt idx="43">
                  <c:v>6.300000000000004</c:v>
                </c:pt>
                <c:pt idx="44">
                  <c:v>7.719999999999999</c:v>
                </c:pt>
                <c:pt idx="45">
                  <c:v>6.544999999999998</c:v>
                </c:pt>
                <c:pt idx="46">
                  <c:v>6.534999999999997</c:v>
                </c:pt>
                <c:pt idx="47">
                  <c:v>6.540000000000003</c:v>
                </c:pt>
                <c:pt idx="48">
                  <c:v>6.220000000000002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'PGEEP-notes'!$BN$1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'PGEEP-notes'!$BN$2:$BN$73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'PGEEP-notes'!$BO$1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'PGEEP-notes'!$BO$2:$BO$73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'PGEEP-notes'!$BP$1</c:f>
              <c:strCache>
                <c:ptCount val="1"/>
              </c:strCache>
            </c:strRef>
          </c:tx>
          <c:val>
            <c:numRef>
              <c:f>'PGEEP-notes'!$BP$2:$BP$73</c:f>
              <c:numCache>
                <c:formatCode>General</c:formatCode>
                <c:ptCount val="72"/>
                <c:pt idx="0">
                  <c:v>4.54</c:v>
                </c:pt>
                <c:pt idx="1">
                  <c:v>4.959999999999997</c:v>
                </c:pt>
                <c:pt idx="2">
                  <c:v>5.090000000000003</c:v>
                </c:pt>
                <c:pt idx="3">
                  <c:v>4.075000000000003</c:v>
                </c:pt>
                <c:pt idx="4">
                  <c:v>5.155000000000001</c:v>
                </c:pt>
                <c:pt idx="5">
                  <c:v>5.565000000000001</c:v>
                </c:pt>
                <c:pt idx="6">
                  <c:v>5.39</c:v>
                </c:pt>
                <c:pt idx="7">
                  <c:v>6.484999999999999</c:v>
                </c:pt>
                <c:pt idx="8">
                  <c:v>3.98</c:v>
                </c:pt>
                <c:pt idx="9">
                  <c:v>3.98</c:v>
                </c:pt>
                <c:pt idx="10">
                  <c:v>5.105</c:v>
                </c:pt>
                <c:pt idx="11">
                  <c:v>4.314999999999998</c:v>
                </c:pt>
                <c:pt idx="12">
                  <c:v>4.565000000000001</c:v>
                </c:pt>
                <c:pt idx="13">
                  <c:v>4.474999999999998</c:v>
                </c:pt>
                <c:pt idx="14">
                  <c:v>5.125</c:v>
                </c:pt>
                <c:pt idx="15">
                  <c:v>6.140000000000001</c:v>
                </c:pt>
                <c:pt idx="16">
                  <c:v>4.985000000000003</c:v>
                </c:pt>
                <c:pt idx="17">
                  <c:v>4.880000000000002</c:v>
                </c:pt>
                <c:pt idx="18">
                  <c:v>5.099999999999998</c:v>
                </c:pt>
                <c:pt idx="19">
                  <c:v>5.32</c:v>
                </c:pt>
                <c:pt idx="20">
                  <c:v>5.510000000000002</c:v>
                </c:pt>
                <c:pt idx="21">
                  <c:v>5.965</c:v>
                </c:pt>
                <c:pt idx="22">
                  <c:v>6.145</c:v>
                </c:pt>
                <c:pt idx="23">
                  <c:v>6.625</c:v>
                </c:pt>
                <c:pt idx="24">
                  <c:v>5.009999999999994</c:v>
                </c:pt>
                <c:pt idx="25">
                  <c:v>5.075000000000003</c:v>
                </c:pt>
                <c:pt idx="26">
                  <c:v>6.075000000000003</c:v>
                </c:pt>
                <c:pt idx="27">
                  <c:v>5.550000000000001</c:v>
                </c:pt>
                <c:pt idx="28">
                  <c:v>5.090000000000003</c:v>
                </c:pt>
                <c:pt idx="29">
                  <c:v>7.209999999999997</c:v>
                </c:pt>
                <c:pt idx="30">
                  <c:v>6.080000000000005</c:v>
                </c:pt>
                <c:pt idx="31">
                  <c:v>8.335</c:v>
                </c:pt>
                <c:pt idx="32">
                  <c:v>5.719999999999999</c:v>
                </c:pt>
                <c:pt idx="33">
                  <c:v>5.675000000000001</c:v>
                </c:pt>
                <c:pt idx="34">
                  <c:v>5.27</c:v>
                </c:pt>
                <c:pt idx="35">
                  <c:v>6.02</c:v>
                </c:pt>
                <c:pt idx="36">
                  <c:v>5.629999999999999</c:v>
                </c:pt>
                <c:pt idx="37">
                  <c:v>6.825000000000003</c:v>
                </c:pt>
                <c:pt idx="38">
                  <c:v>6.29</c:v>
                </c:pt>
                <c:pt idx="39">
                  <c:v>3.675000000000001</c:v>
                </c:pt>
                <c:pt idx="40">
                  <c:v>5.540000000000003</c:v>
                </c:pt>
                <c:pt idx="41">
                  <c:v>5.305</c:v>
                </c:pt>
                <c:pt idx="42">
                  <c:v>6.420000000000002</c:v>
                </c:pt>
                <c:pt idx="43">
                  <c:v>5.790000000000006</c:v>
                </c:pt>
                <c:pt idx="44">
                  <c:v>5.59</c:v>
                </c:pt>
                <c:pt idx="45">
                  <c:v>5.634999999999998</c:v>
                </c:pt>
                <c:pt idx="46">
                  <c:v>5.504999999999995</c:v>
                </c:pt>
                <c:pt idx="47">
                  <c:v>5.380000000000002</c:v>
                </c:pt>
                <c:pt idx="48">
                  <c:v>5.461875000000002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'PGEEP-notes'!$BQ$1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'PGEEP-notes'!$BQ$2:$BQ$73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24152"/>
        <c:axId val="2121425560"/>
      </c:lineChart>
      <c:catAx>
        <c:axId val="212142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25560"/>
        <c:crosses val="autoZero"/>
        <c:auto val="1"/>
        <c:lblAlgn val="ctr"/>
        <c:lblOffset val="100"/>
        <c:noMultiLvlLbl val="0"/>
      </c:catAx>
      <c:valAx>
        <c:axId val="2121425560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2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41496"/>
        <c:axId val="2121442904"/>
      </c:lineChart>
      <c:catAx>
        <c:axId val="21214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42904"/>
        <c:crosses val="autoZero"/>
        <c:auto val="1"/>
        <c:lblAlgn val="ctr"/>
        <c:lblOffset val="100"/>
        <c:noMultiLvlLbl val="0"/>
      </c:catAx>
      <c:valAx>
        <c:axId val="212144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4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61960"/>
        <c:axId val="2121464392"/>
      </c:lineChart>
      <c:catAx>
        <c:axId val="21214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64392"/>
        <c:crosses val="autoZero"/>
        <c:auto val="1"/>
        <c:lblAlgn val="ctr"/>
        <c:lblOffset val="100"/>
        <c:noMultiLvlLbl val="0"/>
      </c:catAx>
      <c:valAx>
        <c:axId val="2121464392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6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'PGEEP-note2'!$C$1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'PGEEP-note2'!$C$2:$C$73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'PGEEP-note2'!$G$1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'PGEEP-note2'!$G$2:$G$73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'PGEEP-note2'!$J$1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'PGEEP-note2'!$J$2:$J$73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70664"/>
        <c:axId val="2065673640"/>
      </c:lineChart>
      <c:catAx>
        <c:axId val="206567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73640"/>
        <c:crosses val="autoZero"/>
        <c:auto val="1"/>
        <c:lblAlgn val="ctr"/>
        <c:lblOffset val="100"/>
        <c:noMultiLvlLbl val="0"/>
      </c:catAx>
      <c:valAx>
        <c:axId val="2065673640"/>
        <c:scaling>
          <c:orientation val="minMax"/>
          <c:max val="37.0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7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'grb2 notes'!$F$1</c:f>
              <c:strCache>
                <c:ptCount val="1"/>
                <c:pt idx="0">
                  <c:v>GRB2.rep3.852015b</c:v>
                </c:pt>
              </c:strCache>
            </c:strRef>
          </c:tx>
          <c:val>
            <c:numRef>
              <c:f>'grb2 notes'!$F$2:$F$73</c:f>
              <c:numCache>
                <c:formatCode>General</c:formatCode>
                <c:ptCount val="72"/>
                <c:pt idx="0">
                  <c:v>26.89</c:v>
                </c:pt>
                <c:pt idx="1">
                  <c:v>27.23</c:v>
                </c:pt>
                <c:pt idx="2">
                  <c:v>28.13</c:v>
                </c:pt>
                <c:pt idx="3">
                  <c:v>28.52</c:v>
                </c:pt>
                <c:pt idx="4">
                  <c:v>27.2</c:v>
                </c:pt>
                <c:pt idx="5">
                  <c:v>33.96</c:v>
                </c:pt>
                <c:pt idx="6">
                  <c:v>26.74</c:v>
                </c:pt>
                <c:pt idx="7">
                  <c:v>26.81</c:v>
                </c:pt>
                <c:pt idx="8">
                  <c:v>28.22</c:v>
                </c:pt>
                <c:pt idx="9">
                  <c:v>26.77</c:v>
                </c:pt>
                <c:pt idx="10">
                  <c:v>27.37</c:v>
                </c:pt>
                <c:pt idx="11">
                  <c:v>26.19</c:v>
                </c:pt>
                <c:pt idx="12">
                  <c:v>26.47</c:v>
                </c:pt>
                <c:pt idx="13">
                  <c:v>27.51</c:v>
                </c:pt>
                <c:pt idx="14">
                  <c:v>26.46</c:v>
                </c:pt>
                <c:pt idx="15">
                  <c:v>28.14</c:v>
                </c:pt>
                <c:pt idx="16">
                  <c:v>27.18</c:v>
                </c:pt>
                <c:pt idx="17">
                  <c:v>26.86</c:v>
                </c:pt>
                <c:pt idx="18">
                  <c:v>26.9</c:v>
                </c:pt>
                <c:pt idx="19">
                  <c:v>27.41</c:v>
                </c:pt>
                <c:pt idx="20">
                  <c:v>26.97</c:v>
                </c:pt>
                <c:pt idx="21">
                  <c:v>26.44</c:v>
                </c:pt>
                <c:pt idx="22">
                  <c:v>27.25</c:v>
                </c:pt>
                <c:pt idx="23">
                  <c:v>27.35</c:v>
                </c:pt>
                <c:pt idx="24">
                  <c:v>29.62</c:v>
                </c:pt>
                <c:pt idx="25">
                  <c:v>28.52</c:v>
                </c:pt>
                <c:pt idx="26">
                  <c:v>29.18</c:v>
                </c:pt>
                <c:pt idx="27">
                  <c:v>29.4</c:v>
                </c:pt>
                <c:pt idx="28">
                  <c:v>29.12</c:v>
                </c:pt>
                <c:pt idx="29">
                  <c:v>29.07</c:v>
                </c:pt>
                <c:pt idx="30">
                  <c:v>28.05</c:v>
                </c:pt>
                <c:pt idx="31">
                  <c:v>28.58</c:v>
                </c:pt>
                <c:pt idx="32">
                  <c:v>29.17</c:v>
                </c:pt>
                <c:pt idx="33">
                  <c:v>29.57</c:v>
                </c:pt>
                <c:pt idx="34">
                  <c:v>27.0</c:v>
                </c:pt>
                <c:pt idx="35">
                  <c:v>29.78</c:v>
                </c:pt>
                <c:pt idx="36">
                  <c:v>27.31</c:v>
                </c:pt>
                <c:pt idx="37">
                  <c:v>29.59</c:v>
                </c:pt>
                <c:pt idx="38">
                  <c:v>0.0</c:v>
                </c:pt>
                <c:pt idx="39">
                  <c:v>31.87</c:v>
                </c:pt>
                <c:pt idx="40">
                  <c:v>29.58</c:v>
                </c:pt>
                <c:pt idx="41">
                  <c:v>28.74</c:v>
                </c:pt>
                <c:pt idx="42">
                  <c:v>30.37</c:v>
                </c:pt>
                <c:pt idx="43">
                  <c:v>29.42</c:v>
                </c:pt>
                <c:pt idx="44">
                  <c:v>30.24</c:v>
                </c:pt>
                <c:pt idx="45">
                  <c:v>29.22</c:v>
                </c:pt>
                <c:pt idx="46">
                  <c:v>27.66</c:v>
                </c:pt>
                <c:pt idx="47">
                  <c:v>29.49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'grb2 notes'!$G$1</c:f>
              <c:strCache>
                <c:ptCount val="1"/>
                <c:pt idx="0">
                  <c:v>GRB2.rep4.852015b</c:v>
                </c:pt>
              </c:strCache>
            </c:strRef>
          </c:tx>
          <c:val>
            <c:numRef>
              <c:f>'grb2 notes'!$G$2:$G$73</c:f>
              <c:numCache>
                <c:formatCode>General</c:formatCode>
                <c:ptCount val="72"/>
                <c:pt idx="0">
                  <c:v>27.6</c:v>
                </c:pt>
                <c:pt idx="1">
                  <c:v>27.82</c:v>
                </c:pt>
                <c:pt idx="2">
                  <c:v>28.31</c:v>
                </c:pt>
                <c:pt idx="3">
                  <c:v>28.81</c:v>
                </c:pt>
                <c:pt idx="4">
                  <c:v>27.11</c:v>
                </c:pt>
                <c:pt idx="5">
                  <c:v>34.09</c:v>
                </c:pt>
                <c:pt idx="6">
                  <c:v>26.68</c:v>
                </c:pt>
                <c:pt idx="7">
                  <c:v>26.56</c:v>
                </c:pt>
                <c:pt idx="8">
                  <c:v>28.0</c:v>
                </c:pt>
                <c:pt idx="9">
                  <c:v>25.16</c:v>
                </c:pt>
                <c:pt idx="10">
                  <c:v>27.61</c:v>
                </c:pt>
                <c:pt idx="11">
                  <c:v>25.89</c:v>
                </c:pt>
                <c:pt idx="12">
                  <c:v>26.3</c:v>
                </c:pt>
                <c:pt idx="13">
                  <c:v>27.77</c:v>
                </c:pt>
                <c:pt idx="14">
                  <c:v>26.52</c:v>
                </c:pt>
                <c:pt idx="15">
                  <c:v>28.13</c:v>
                </c:pt>
                <c:pt idx="16">
                  <c:v>27.22</c:v>
                </c:pt>
                <c:pt idx="17">
                  <c:v>26.92</c:v>
                </c:pt>
                <c:pt idx="18">
                  <c:v>27.07</c:v>
                </c:pt>
                <c:pt idx="19">
                  <c:v>27.39</c:v>
                </c:pt>
                <c:pt idx="20">
                  <c:v>27.02</c:v>
                </c:pt>
                <c:pt idx="21">
                  <c:v>26.55</c:v>
                </c:pt>
                <c:pt idx="22">
                  <c:v>27.03</c:v>
                </c:pt>
                <c:pt idx="23">
                  <c:v>27.14</c:v>
                </c:pt>
                <c:pt idx="24">
                  <c:v>29.83</c:v>
                </c:pt>
                <c:pt idx="25">
                  <c:v>28.66</c:v>
                </c:pt>
                <c:pt idx="26">
                  <c:v>29.43</c:v>
                </c:pt>
                <c:pt idx="27">
                  <c:v>29.12</c:v>
                </c:pt>
                <c:pt idx="28">
                  <c:v>29.21</c:v>
                </c:pt>
                <c:pt idx="29">
                  <c:v>28.82</c:v>
                </c:pt>
                <c:pt idx="30">
                  <c:v>28.19</c:v>
                </c:pt>
                <c:pt idx="31">
                  <c:v>28.59</c:v>
                </c:pt>
                <c:pt idx="32">
                  <c:v>29.26</c:v>
                </c:pt>
                <c:pt idx="33">
                  <c:v>29.63</c:v>
                </c:pt>
                <c:pt idx="34">
                  <c:v>26.67</c:v>
                </c:pt>
                <c:pt idx="35">
                  <c:v>29.9</c:v>
                </c:pt>
                <c:pt idx="36">
                  <c:v>27.42</c:v>
                </c:pt>
                <c:pt idx="37">
                  <c:v>29.18</c:v>
                </c:pt>
                <c:pt idx="38">
                  <c:v>29.1</c:v>
                </c:pt>
                <c:pt idx="39">
                  <c:v>31.31</c:v>
                </c:pt>
                <c:pt idx="40">
                  <c:v>29.98</c:v>
                </c:pt>
                <c:pt idx="41">
                  <c:v>28.58</c:v>
                </c:pt>
                <c:pt idx="42">
                  <c:v>30.54</c:v>
                </c:pt>
                <c:pt idx="43">
                  <c:v>29.64</c:v>
                </c:pt>
                <c:pt idx="44">
                  <c:v>30.72</c:v>
                </c:pt>
                <c:pt idx="45">
                  <c:v>29.13</c:v>
                </c:pt>
                <c:pt idx="46">
                  <c:v>27.41</c:v>
                </c:pt>
                <c:pt idx="47">
                  <c:v>29.83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'grb2 notes'!$J$1</c:f>
              <c:strCache>
                <c:ptCount val="1"/>
                <c:pt idx="0">
                  <c:v>GRB2.rep6.8142015c-corr</c:v>
                </c:pt>
              </c:strCache>
            </c:strRef>
          </c:tx>
          <c:val>
            <c:numRef>
              <c:f>'grb2 notes'!$J$2:$J$73</c:f>
              <c:numCache>
                <c:formatCode>General</c:formatCode>
                <c:ptCount val="72"/>
                <c:pt idx="0">
                  <c:v>26.19879512</c:v>
                </c:pt>
                <c:pt idx="1">
                  <c:v>26.08473478</c:v>
                </c:pt>
                <c:pt idx="2">
                  <c:v>27.33078686</c:v>
                </c:pt>
                <c:pt idx="3">
                  <c:v>27.5295626</c:v>
                </c:pt>
                <c:pt idx="4">
                  <c:v>26.66998552</c:v>
                </c:pt>
                <c:pt idx="5">
                  <c:v>32.94217316</c:v>
                </c:pt>
                <c:pt idx="6">
                  <c:v>27.14824434</c:v>
                </c:pt>
                <c:pt idx="7">
                  <c:v>27.43490936</c:v>
                </c:pt>
                <c:pt idx="8">
                  <c:v>26.91707811</c:v>
                </c:pt>
                <c:pt idx="9">
                  <c:v>25.32799448</c:v>
                </c:pt>
                <c:pt idx="10">
                  <c:v>26.26211216</c:v>
                </c:pt>
                <c:pt idx="11">
                  <c:v>25.11659705</c:v>
                </c:pt>
                <c:pt idx="12">
                  <c:v>26.00071715</c:v>
                </c:pt>
                <c:pt idx="13">
                  <c:v>27.31230856</c:v>
                </c:pt>
                <c:pt idx="14">
                  <c:v>26.39045209</c:v>
                </c:pt>
                <c:pt idx="15">
                  <c:v>28.71671618</c:v>
                </c:pt>
                <c:pt idx="16">
                  <c:v>26.63736275</c:v>
                </c:pt>
                <c:pt idx="17">
                  <c:v>26.45992189</c:v>
                </c:pt>
                <c:pt idx="18">
                  <c:v>26.44769598</c:v>
                </c:pt>
                <c:pt idx="19">
                  <c:v>26.77633171</c:v>
                </c:pt>
                <c:pt idx="20">
                  <c:v>26.46756868</c:v>
                </c:pt>
                <c:pt idx="21">
                  <c:v>26.21601866</c:v>
                </c:pt>
                <c:pt idx="22">
                  <c:v>28.20130706</c:v>
                </c:pt>
                <c:pt idx="23">
                  <c:v>26.9347569</c:v>
                </c:pt>
                <c:pt idx="24">
                  <c:v>29.35798709</c:v>
                </c:pt>
                <c:pt idx="25">
                  <c:v>29.0783723</c:v>
                </c:pt>
                <c:pt idx="26">
                  <c:v>29.3335479</c:v>
                </c:pt>
                <c:pt idx="27">
                  <c:v>29.44326834</c:v>
                </c:pt>
                <c:pt idx="28">
                  <c:v>28.9740141</c:v>
                </c:pt>
                <c:pt idx="29">
                  <c:v>29.83088656</c:v>
                </c:pt>
                <c:pt idx="30">
                  <c:v>29.48763191</c:v>
                </c:pt>
                <c:pt idx="31">
                  <c:v>29.19051079</c:v>
                </c:pt>
                <c:pt idx="32">
                  <c:v>28.27010677</c:v>
                </c:pt>
                <c:pt idx="33">
                  <c:v>29.81960882</c:v>
                </c:pt>
                <c:pt idx="34">
                  <c:v>27.19966892</c:v>
                </c:pt>
                <c:pt idx="35">
                  <c:v>30.3602239</c:v>
                </c:pt>
                <c:pt idx="36">
                  <c:v>28.65378662</c:v>
                </c:pt>
                <c:pt idx="37">
                  <c:v>31.39179267</c:v>
                </c:pt>
                <c:pt idx="38">
                  <c:v>31.49797982</c:v>
                </c:pt>
                <c:pt idx="39">
                  <c:v>32.88605249</c:v>
                </c:pt>
                <c:pt idx="40">
                  <c:v>30.10356893</c:v>
                </c:pt>
                <c:pt idx="41">
                  <c:v>28.62790187</c:v>
                </c:pt>
                <c:pt idx="42">
                  <c:v>30.75239951</c:v>
                </c:pt>
                <c:pt idx="43">
                  <c:v>29.8938046</c:v>
                </c:pt>
                <c:pt idx="44">
                  <c:v>30.99057672</c:v>
                </c:pt>
                <c:pt idx="45">
                  <c:v>29.6215483</c:v>
                </c:pt>
                <c:pt idx="46">
                  <c:v>28.34618527</c:v>
                </c:pt>
                <c:pt idx="47">
                  <c:v>30.61213764</c:v>
                </c:pt>
                <c:pt idx="48">
                  <c:v>28.06043275</c:v>
                </c:pt>
                <c:pt idx="49">
                  <c:v>27.962355</c:v>
                </c:pt>
                <c:pt idx="50">
                  <c:v>28.22586058</c:v>
                </c:pt>
                <c:pt idx="51">
                  <c:v>26.9759571</c:v>
                </c:pt>
                <c:pt idx="52">
                  <c:v>26.84924874</c:v>
                </c:pt>
                <c:pt idx="53">
                  <c:v>27.00074431</c:v>
                </c:pt>
                <c:pt idx="54">
                  <c:v>27.05983894</c:v>
                </c:pt>
                <c:pt idx="55">
                  <c:v>26.57521786</c:v>
                </c:pt>
                <c:pt idx="56">
                  <c:v>26.70267305</c:v>
                </c:pt>
                <c:pt idx="57">
                  <c:v>27.08544039</c:v>
                </c:pt>
                <c:pt idx="58">
                  <c:v>25.40095716</c:v>
                </c:pt>
                <c:pt idx="59">
                  <c:v>25.18072632</c:v>
                </c:pt>
                <c:pt idx="60">
                  <c:v>28.18157353</c:v>
                </c:pt>
                <c:pt idx="61">
                  <c:v>25.98038966</c:v>
                </c:pt>
                <c:pt idx="62">
                  <c:v>26.21574012</c:v>
                </c:pt>
                <c:pt idx="63">
                  <c:v>25.26630719</c:v>
                </c:pt>
                <c:pt idx="64">
                  <c:v>27.00032068</c:v>
                </c:pt>
                <c:pt idx="65">
                  <c:v>27.294305</c:v>
                </c:pt>
                <c:pt idx="66">
                  <c:v>28.01540746</c:v>
                </c:pt>
                <c:pt idx="67">
                  <c:v>27.96449927</c:v>
                </c:pt>
                <c:pt idx="68">
                  <c:v>28.0370228</c:v>
                </c:pt>
                <c:pt idx="69">
                  <c:v>28.84791588</c:v>
                </c:pt>
                <c:pt idx="70">
                  <c:v>27.31041999</c:v>
                </c:pt>
                <c:pt idx="71">
                  <c:v>26.45749436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'grb2 notes'!$M$1</c:f>
              <c:strCache>
                <c:ptCount val="1"/>
                <c:pt idx="0">
                  <c:v>GRB2.rep5.8142015-corr</c:v>
                </c:pt>
              </c:strCache>
            </c:strRef>
          </c:tx>
          <c:val>
            <c:numRef>
              <c:f>'grb2 notes'!$M$2:$M$73</c:f>
              <c:numCache>
                <c:formatCode>General</c:formatCode>
                <c:ptCount val="72"/>
                <c:pt idx="0">
                  <c:v>30.6</c:v>
                </c:pt>
                <c:pt idx="1">
                  <c:v>28.22</c:v>
                </c:pt>
                <c:pt idx="2">
                  <c:v>30.12</c:v>
                </c:pt>
                <c:pt idx="3">
                  <c:v>29.83</c:v>
                </c:pt>
                <c:pt idx="4">
                  <c:v>28.44</c:v>
                </c:pt>
                <c:pt idx="5">
                  <c:v>32.61</c:v>
                </c:pt>
                <c:pt idx="6">
                  <c:v>27.55</c:v>
                </c:pt>
                <c:pt idx="7">
                  <c:v>27.48</c:v>
                </c:pt>
                <c:pt idx="8">
                  <c:v>28.95</c:v>
                </c:pt>
                <c:pt idx="9">
                  <c:v>27.33</c:v>
                </c:pt>
                <c:pt idx="10">
                  <c:v>27.65</c:v>
                </c:pt>
                <c:pt idx="11">
                  <c:v>26.46</c:v>
                </c:pt>
                <c:pt idx="12">
                  <c:v>26.38</c:v>
                </c:pt>
                <c:pt idx="13">
                  <c:v>26.82</c:v>
                </c:pt>
                <c:pt idx="14">
                  <c:v>25.97</c:v>
                </c:pt>
                <c:pt idx="15">
                  <c:v>27.84</c:v>
                </c:pt>
                <c:pt idx="16">
                  <c:v>27.4</c:v>
                </c:pt>
                <c:pt idx="17">
                  <c:v>26.36</c:v>
                </c:pt>
                <c:pt idx="18">
                  <c:v>25.79</c:v>
                </c:pt>
                <c:pt idx="19">
                  <c:v>26.37</c:v>
                </c:pt>
                <c:pt idx="20">
                  <c:v>26.14</c:v>
                </c:pt>
                <c:pt idx="21">
                  <c:v>25.54</c:v>
                </c:pt>
                <c:pt idx="22">
                  <c:v>26.14</c:v>
                </c:pt>
                <c:pt idx="23">
                  <c:v>26.68</c:v>
                </c:pt>
                <c:pt idx="24">
                  <c:v>28.85</c:v>
                </c:pt>
                <c:pt idx="25">
                  <c:v>27.57</c:v>
                </c:pt>
                <c:pt idx="26">
                  <c:v>28.36</c:v>
                </c:pt>
                <c:pt idx="27">
                  <c:v>28.21</c:v>
                </c:pt>
                <c:pt idx="28">
                  <c:v>27.94</c:v>
                </c:pt>
                <c:pt idx="29">
                  <c:v>27.92</c:v>
                </c:pt>
                <c:pt idx="30">
                  <c:v>26.59</c:v>
                </c:pt>
                <c:pt idx="31">
                  <c:v>27.26</c:v>
                </c:pt>
                <c:pt idx="32">
                  <c:v>30.77</c:v>
                </c:pt>
                <c:pt idx="33">
                  <c:v>30.41</c:v>
                </c:pt>
                <c:pt idx="34">
                  <c:v>27.4</c:v>
                </c:pt>
                <c:pt idx="35">
                  <c:v>29.43</c:v>
                </c:pt>
                <c:pt idx="36">
                  <c:v>27.59</c:v>
                </c:pt>
                <c:pt idx="37">
                  <c:v>29.93</c:v>
                </c:pt>
                <c:pt idx="38">
                  <c:v>30.46</c:v>
                </c:pt>
                <c:pt idx="39">
                  <c:v>31.82</c:v>
                </c:pt>
                <c:pt idx="40">
                  <c:v>30.21</c:v>
                </c:pt>
                <c:pt idx="41">
                  <c:v>27.86</c:v>
                </c:pt>
                <c:pt idx="42">
                  <c:v>29.56</c:v>
                </c:pt>
                <c:pt idx="43">
                  <c:v>29.98</c:v>
                </c:pt>
                <c:pt idx="44">
                  <c:v>30.51</c:v>
                </c:pt>
                <c:pt idx="45">
                  <c:v>29.39</c:v>
                </c:pt>
                <c:pt idx="46">
                  <c:v>28.83</c:v>
                </c:pt>
                <c:pt idx="47">
                  <c:v>30.77</c:v>
                </c:pt>
                <c:pt idx="48">
                  <c:v>27.43</c:v>
                </c:pt>
                <c:pt idx="49">
                  <c:v>25.85</c:v>
                </c:pt>
                <c:pt idx="50">
                  <c:v>26.54</c:v>
                </c:pt>
                <c:pt idx="51">
                  <c:v>25.64</c:v>
                </c:pt>
                <c:pt idx="52">
                  <c:v>24.71</c:v>
                </c:pt>
                <c:pt idx="53">
                  <c:v>25.61</c:v>
                </c:pt>
                <c:pt idx="54">
                  <c:v>25.73</c:v>
                </c:pt>
                <c:pt idx="55">
                  <c:v>26.39</c:v>
                </c:pt>
                <c:pt idx="56">
                  <c:v>26.13</c:v>
                </c:pt>
                <c:pt idx="57">
                  <c:v>25.81</c:v>
                </c:pt>
                <c:pt idx="58">
                  <c:v>24.51</c:v>
                </c:pt>
                <c:pt idx="59">
                  <c:v>24.59</c:v>
                </c:pt>
                <c:pt idx="60">
                  <c:v>26.61</c:v>
                </c:pt>
                <c:pt idx="61">
                  <c:v>25.01</c:v>
                </c:pt>
                <c:pt idx="62">
                  <c:v>24.82</c:v>
                </c:pt>
                <c:pt idx="63">
                  <c:v>24.26</c:v>
                </c:pt>
                <c:pt idx="64">
                  <c:v>26.56</c:v>
                </c:pt>
                <c:pt idx="65">
                  <c:v>26.61</c:v>
                </c:pt>
                <c:pt idx="66">
                  <c:v>27.27</c:v>
                </c:pt>
                <c:pt idx="67">
                  <c:v>26.99</c:v>
                </c:pt>
                <c:pt idx="68">
                  <c:v>26.44</c:v>
                </c:pt>
                <c:pt idx="69">
                  <c:v>27.91</c:v>
                </c:pt>
                <c:pt idx="70">
                  <c:v>26.69</c:v>
                </c:pt>
                <c:pt idx="71">
                  <c:v>26.41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88824"/>
        <c:axId val="2121490232"/>
      </c:lineChart>
      <c:catAx>
        <c:axId val="212148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90232"/>
        <c:crosses val="autoZero"/>
        <c:auto val="1"/>
        <c:lblAlgn val="ctr"/>
        <c:lblOffset val="100"/>
        <c:noMultiLvlLbl val="0"/>
      </c:catAx>
      <c:valAx>
        <c:axId val="212149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8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'TLR-nots'!$G$1</c:f>
              <c:strCache>
                <c:ptCount val="1"/>
                <c:pt idx="0">
                  <c:v>TLR.rep1.6232015</c:v>
                </c:pt>
              </c:strCache>
            </c:strRef>
          </c:tx>
          <c:val>
            <c:numRef>
              <c:f>'TLR-nots'!$G$2:$G$73</c:f>
              <c:numCache>
                <c:formatCode>General</c:formatCode>
                <c:ptCount val="72"/>
                <c:pt idx="3">
                  <c:v>34.22</c:v>
                </c:pt>
                <c:pt idx="4">
                  <c:v>34.65</c:v>
                </c:pt>
                <c:pt idx="5">
                  <c:v>39.82</c:v>
                </c:pt>
                <c:pt idx="7">
                  <c:v>34.35</c:v>
                </c:pt>
                <c:pt idx="8">
                  <c:v>36.47</c:v>
                </c:pt>
                <c:pt idx="9">
                  <c:v>35.06</c:v>
                </c:pt>
                <c:pt idx="10">
                  <c:v>36.47</c:v>
                </c:pt>
                <c:pt idx="11">
                  <c:v>35.27</c:v>
                </c:pt>
                <c:pt idx="12">
                  <c:v>34.23</c:v>
                </c:pt>
                <c:pt idx="13">
                  <c:v>35.52</c:v>
                </c:pt>
                <c:pt idx="14">
                  <c:v>34.68</c:v>
                </c:pt>
                <c:pt idx="15">
                  <c:v>35.62</c:v>
                </c:pt>
                <c:pt idx="16">
                  <c:v>35.55</c:v>
                </c:pt>
                <c:pt idx="17">
                  <c:v>34.02</c:v>
                </c:pt>
                <c:pt idx="18">
                  <c:v>35.61</c:v>
                </c:pt>
                <c:pt idx="19">
                  <c:v>35.07</c:v>
                </c:pt>
                <c:pt idx="20">
                  <c:v>35.31</c:v>
                </c:pt>
                <c:pt idx="21">
                  <c:v>34.46</c:v>
                </c:pt>
                <c:pt idx="22">
                  <c:v>36.2</c:v>
                </c:pt>
                <c:pt idx="23">
                  <c:v>35.28</c:v>
                </c:pt>
                <c:pt idx="26">
                  <c:v>36.82</c:v>
                </c:pt>
                <c:pt idx="27">
                  <c:v>36.1</c:v>
                </c:pt>
                <c:pt idx="28">
                  <c:v>37.77</c:v>
                </c:pt>
                <c:pt idx="31">
                  <c:v>37.34</c:v>
                </c:pt>
                <c:pt idx="32">
                  <c:v>37.04</c:v>
                </c:pt>
                <c:pt idx="33">
                  <c:v>35.68</c:v>
                </c:pt>
                <c:pt idx="34">
                  <c:v>35.22</c:v>
                </c:pt>
                <c:pt idx="35">
                  <c:v>38.42</c:v>
                </c:pt>
                <c:pt idx="36">
                  <c:v>35.5</c:v>
                </c:pt>
                <c:pt idx="37">
                  <c:v>36.57</c:v>
                </c:pt>
                <c:pt idx="38">
                  <c:v>35.39</c:v>
                </c:pt>
                <c:pt idx="39">
                  <c:v>37.17</c:v>
                </c:pt>
                <c:pt idx="40">
                  <c:v>35.34</c:v>
                </c:pt>
                <c:pt idx="41">
                  <c:v>35.13</c:v>
                </c:pt>
                <c:pt idx="42">
                  <c:v>38.42</c:v>
                </c:pt>
                <c:pt idx="43">
                  <c:v>35.92</c:v>
                </c:pt>
                <c:pt idx="45">
                  <c:v>37.41</c:v>
                </c:pt>
                <c:pt idx="46">
                  <c:v>37.37</c:v>
                </c:pt>
                <c:pt idx="47">
                  <c:v>37.67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'TLR-nots'!$H$1</c:f>
              <c:strCache>
                <c:ptCount val="1"/>
                <c:pt idx="0">
                  <c:v>TLR.rep2.7132015b</c:v>
                </c:pt>
              </c:strCache>
            </c:strRef>
          </c:tx>
          <c:val>
            <c:numRef>
              <c:f>'TLR-nots'!$H$2:$H$73</c:f>
              <c:numCache>
                <c:formatCode>General</c:formatCode>
                <c:ptCount val="72"/>
                <c:pt idx="3">
                  <c:v>35.78</c:v>
                </c:pt>
                <c:pt idx="4">
                  <c:v>36.44</c:v>
                </c:pt>
                <c:pt idx="5">
                  <c:v>39.05</c:v>
                </c:pt>
                <c:pt idx="7">
                  <c:v>37.04</c:v>
                </c:pt>
                <c:pt idx="8">
                  <c:v>35.12</c:v>
                </c:pt>
                <c:pt idx="9">
                  <c:v>33.81</c:v>
                </c:pt>
                <c:pt idx="10">
                  <c:v>36.04</c:v>
                </c:pt>
                <c:pt idx="11">
                  <c:v>34.93</c:v>
                </c:pt>
                <c:pt idx="12">
                  <c:v>34.2</c:v>
                </c:pt>
                <c:pt idx="13">
                  <c:v>34.96</c:v>
                </c:pt>
                <c:pt idx="14">
                  <c:v>35.19</c:v>
                </c:pt>
                <c:pt idx="15">
                  <c:v>37.15</c:v>
                </c:pt>
                <c:pt idx="16">
                  <c:v>36.46</c:v>
                </c:pt>
                <c:pt idx="17">
                  <c:v>34.64</c:v>
                </c:pt>
                <c:pt idx="18">
                  <c:v>35.88</c:v>
                </c:pt>
                <c:pt idx="19">
                  <c:v>36.47</c:v>
                </c:pt>
                <c:pt idx="20">
                  <c:v>36.36</c:v>
                </c:pt>
                <c:pt idx="21">
                  <c:v>35.32</c:v>
                </c:pt>
                <c:pt idx="22">
                  <c:v>36.59</c:v>
                </c:pt>
                <c:pt idx="23">
                  <c:v>37.04</c:v>
                </c:pt>
                <c:pt idx="26">
                  <c:v>38.02</c:v>
                </c:pt>
                <c:pt idx="27">
                  <c:v>38.12</c:v>
                </c:pt>
                <c:pt idx="28">
                  <c:v>36.88</c:v>
                </c:pt>
                <c:pt idx="32">
                  <c:v>37.37</c:v>
                </c:pt>
                <c:pt idx="33">
                  <c:v>37.63</c:v>
                </c:pt>
                <c:pt idx="34">
                  <c:v>36.08</c:v>
                </c:pt>
                <c:pt idx="35">
                  <c:v>39.71</c:v>
                </c:pt>
                <c:pt idx="36">
                  <c:v>38.21</c:v>
                </c:pt>
                <c:pt idx="37">
                  <c:v>37.73</c:v>
                </c:pt>
                <c:pt idx="38">
                  <c:v>38.99</c:v>
                </c:pt>
                <c:pt idx="40">
                  <c:v>36.63</c:v>
                </c:pt>
                <c:pt idx="41">
                  <c:v>36.81</c:v>
                </c:pt>
                <c:pt idx="42">
                  <c:v>37.58</c:v>
                </c:pt>
                <c:pt idx="43">
                  <c:v>35.26</c:v>
                </c:pt>
                <c:pt idx="45">
                  <c:v>37.97</c:v>
                </c:pt>
                <c:pt idx="46">
                  <c:v>37.23</c:v>
                </c:pt>
                <c:pt idx="47">
                  <c:v>39.18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'TLR-nots'!$I$1</c:f>
              <c:strCache>
                <c:ptCount val="1"/>
                <c:pt idx="0">
                  <c:v>TLR.rep8.8142015f</c:v>
                </c:pt>
              </c:strCache>
            </c:strRef>
          </c:tx>
          <c:val>
            <c:numRef>
              <c:f>'TLR-nots'!$I$2:$I$73</c:f>
              <c:numCache>
                <c:formatCode>General</c:formatCode>
                <c:ptCount val="72"/>
                <c:pt idx="0">
                  <c:v>38.12797136</c:v>
                </c:pt>
                <c:pt idx="3">
                  <c:v>36.11676107</c:v>
                </c:pt>
                <c:pt idx="4">
                  <c:v>37.14194709</c:v>
                </c:pt>
                <c:pt idx="7">
                  <c:v>34.76373574</c:v>
                </c:pt>
                <c:pt idx="8">
                  <c:v>36.06600485</c:v>
                </c:pt>
                <c:pt idx="9">
                  <c:v>34.18291896</c:v>
                </c:pt>
                <c:pt idx="10">
                  <c:v>35.79225607</c:v>
                </c:pt>
                <c:pt idx="11">
                  <c:v>35.01261872</c:v>
                </c:pt>
                <c:pt idx="12">
                  <c:v>34.14439328</c:v>
                </c:pt>
                <c:pt idx="13">
                  <c:v>36.99779916</c:v>
                </c:pt>
                <c:pt idx="14">
                  <c:v>33.87084471</c:v>
                </c:pt>
                <c:pt idx="15">
                  <c:v>36.82447</c:v>
                </c:pt>
                <c:pt idx="16">
                  <c:v>34.08040871</c:v>
                </c:pt>
                <c:pt idx="17">
                  <c:v>33.20103244</c:v>
                </c:pt>
                <c:pt idx="18">
                  <c:v>33.95183281</c:v>
                </c:pt>
                <c:pt idx="19">
                  <c:v>36.81146329</c:v>
                </c:pt>
                <c:pt idx="20">
                  <c:v>35.92646434</c:v>
                </c:pt>
                <c:pt idx="21">
                  <c:v>34.46447427</c:v>
                </c:pt>
                <c:pt idx="22">
                  <c:v>35.21108515</c:v>
                </c:pt>
                <c:pt idx="23">
                  <c:v>36.0166266</c:v>
                </c:pt>
                <c:pt idx="26">
                  <c:v>39.74748726</c:v>
                </c:pt>
                <c:pt idx="27">
                  <c:v>39.43322593</c:v>
                </c:pt>
                <c:pt idx="28">
                  <c:v>36.52460512</c:v>
                </c:pt>
                <c:pt idx="32">
                  <c:v>37.64985971</c:v>
                </c:pt>
                <c:pt idx="33">
                  <c:v>37.68261716</c:v>
                </c:pt>
                <c:pt idx="34">
                  <c:v>35.25523956</c:v>
                </c:pt>
                <c:pt idx="35">
                  <c:v>39.05413411</c:v>
                </c:pt>
                <c:pt idx="36">
                  <c:v>36.10700644</c:v>
                </c:pt>
                <c:pt idx="37">
                  <c:v>36.59730264</c:v>
                </c:pt>
                <c:pt idx="38">
                  <c:v>36.00970738</c:v>
                </c:pt>
                <c:pt idx="39">
                  <c:v>39.44476427</c:v>
                </c:pt>
                <c:pt idx="41">
                  <c:v>39.17032163</c:v>
                </c:pt>
                <c:pt idx="42">
                  <c:v>37.97893655</c:v>
                </c:pt>
                <c:pt idx="43">
                  <c:v>39.27859317</c:v>
                </c:pt>
                <c:pt idx="45">
                  <c:v>37.15505603</c:v>
                </c:pt>
                <c:pt idx="46">
                  <c:v>37.24598458</c:v>
                </c:pt>
                <c:pt idx="47">
                  <c:v>38.644801</c:v>
                </c:pt>
                <c:pt idx="48">
                  <c:v>34.19709582</c:v>
                </c:pt>
                <c:pt idx="49">
                  <c:v>39.34806328</c:v>
                </c:pt>
                <c:pt idx="50">
                  <c:v>39.80157341</c:v>
                </c:pt>
                <c:pt idx="51">
                  <c:v>33.87925572</c:v>
                </c:pt>
                <c:pt idx="53">
                  <c:v>35.25747196</c:v>
                </c:pt>
                <c:pt idx="54">
                  <c:v>34.09387165</c:v>
                </c:pt>
                <c:pt idx="56">
                  <c:v>37.13819286</c:v>
                </c:pt>
                <c:pt idx="57">
                  <c:v>35.28540927</c:v>
                </c:pt>
                <c:pt idx="58">
                  <c:v>36.34253915</c:v>
                </c:pt>
                <c:pt idx="59">
                  <c:v>34.71595928</c:v>
                </c:pt>
                <c:pt idx="60">
                  <c:v>37.18537947</c:v>
                </c:pt>
                <c:pt idx="61">
                  <c:v>36.87733809</c:v>
                </c:pt>
                <c:pt idx="62">
                  <c:v>37.14261216</c:v>
                </c:pt>
                <c:pt idx="63">
                  <c:v>37.35714918</c:v>
                </c:pt>
                <c:pt idx="64">
                  <c:v>34.86875043</c:v>
                </c:pt>
                <c:pt idx="65">
                  <c:v>34.19523178</c:v>
                </c:pt>
                <c:pt idx="66">
                  <c:v>35.21382948</c:v>
                </c:pt>
                <c:pt idx="67">
                  <c:v>34.93275775</c:v>
                </c:pt>
                <c:pt idx="68">
                  <c:v>35.31899599</c:v>
                </c:pt>
                <c:pt idx="69">
                  <c:v>35.20626252</c:v>
                </c:pt>
                <c:pt idx="70">
                  <c:v>36.39491972</c:v>
                </c:pt>
                <c:pt idx="71">
                  <c:v>32.99800035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'TLR-nots'!$K$1</c:f>
              <c:strCache>
                <c:ptCount val="1"/>
                <c:pt idx="0">
                  <c:v>diff</c:v>
                </c:pt>
              </c:strCache>
            </c:strRef>
          </c:tx>
          <c:val>
            <c:numRef>
              <c:f>'TLR-nots'!$K$2:$K$73</c:f>
              <c:numCache>
                <c:formatCode>General</c:formatCode>
                <c:ptCount val="72"/>
                <c:pt idx="0">
                  <c:v>0.787971359999993</c:v>
                </c:pt>
                <c:pt idx="3">
                  <c:v>5.352253690000001</c:v>
                </c:pt>
                <c:pt idx="4">
                  <c:v>5.557315696666667</c:v>
                </c:pt>
                <c:pt idx="5">
                  <c:v>2.385000000000005</c:v>
                </c:pt>
                <c:pt idx="7">
                  <c:v>3.404578580000003</c:v>
                </c:pt>
                <c:pt idx="8">
                  <c:v>3.35533495</c:v>
                </c:pt>
                <c:pt idx="9">
                  <c:v>4.63097298666667</c:v>
                </c:pt>
                <c:pt idx="10">
                  <c:v>2.660752023333337</c:v>
                </c:pt>
                <c:pt idx="11">
                  <c:v>4.710872906666665</c:v>
                </c:pt>
                <c:pt idx="12">
                  <c:v>3.44146442666667</c:v>
                </c:pt>
                <c:pt idx="13">
                  <c:v>-0.294066946666661</c:v>
                </c:pt>
                <c:pt idx="14">
                  <c:v>4.510281570000004</c:v>
                </c:pt>
                <c:pt idx="15">
                  <c:v>4.671489999999998</c:v>
                </c:pt>
                <c:pt idx="16">
                  <c:v>4.083469569999998</c:v>
                </c:pt>
                <c:pt idx="17">
                  <c:v>4.563677480000002</c:v>
                </c:pt>
                <c:pt idx="18">
                  <c:v>5.707277603333334</c:v>
                </c:pt>
                <c:pt idx="19">
                  <c:v>7.02715443</c:v>
                </c:pt>
                <c:pt idx="20">
                  <c:v>6.235488113333335</c:v>
                </c:pt>
                <c:pt idx="21">
                  <c:v>6.988158089999995</c:v>
                </c:pt>
                <c:pt idx="22">
                  <c:v>5.500361716666667</c:v>
                </c:pt>
                <c:pt idx="23">
                  <c:v>5.122208866666664</c:v>
                </c:pt>
                <c:pt idx="26">
                  <c:v>6.78582908666667</c:v>
                </c:pt>
                <c:pt idx="27">
                  <c:v>8.054408643333331</c:v>
                </c:pt>
                <c:pt idx="28">
                  <c:v>6.588201706666666</c:v>
                </c:pt>
                <c:pt idx="31">
                  <c:v>0.540000000000006</c:v>
                </c:pt>
                <c:pt idx="32">
                  <c:v>6.713286570000001</c:v>
                </c:pt>
                <c:pt idx="33">
                  <c:v>5.857539053333333</c:v>
                </c:pt>
                <c:pt idx="34">
                  <c:v>5.098413186666661</c:v>
                </c:pt>
                <c:pt idx="35">
                  <c:v>7.73137803666667</c:v>
                </c:pt>
                <c:pt idx="36">
                  <c:v>5.815668813333331</c:v>
                </c:pt>
                <c:pt idx="37">
                  <c:v>5.745767546666663</c:v>
                </c:pt>
                <c:pt idx="38">
                  <c:v>6.626569126666666</c:v>
                </c:pt>
                <c:pt idx="39">
                  <c:v>5.647382135000001</c:v>
                </c:pt>
                <c:pt idx="40">
                  <c:v>2.505000000000003</c:v>
                </c:pt>
                <c:pt idx="41">
                  <c:v>3.976773876666662</c:v>
                </c:pt>
                <c:pt idx="42">
                  <c:v>6.002978850000002</c:v>
                </c:pt>
                <c:pt idx="43">
                  <c:v>4.949531056666668</c:v>
                </c:pt>
                <c:pt idx="45">
                  <c:v>4.95168534333333</c:v>
                </c:pt>
                <c:pt idx="46">
                  <c:v>6.381994859999999</c:v>
                </c:pt>
                <c:pt idx="47">
                  <c:v>1.988267</c:v>
                </c:pt>
                <c:pt idx="48">
                  <c:v>4.809067300125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'TLR-nots'!$L$1</c:f>
              <c:strCache>
                <c:ptCount val="1"/>
                <c:pt idx="0">
                  <c:v>TLR.rep7.8142015d-corr`</c:v>
                </c:pt>
              </c:strCache>
            </c:strRef>
          </c:tx>
          <c:val>
            <c:numRef>
              <c:f>'TLR-nots'!$L$2:$L$73</c:f>
              <c:numCache>
                <c:formatCode>General</c:formatCode>
                <c:ptCount val="72"/>
                <c:pt idx="0">
                  <c:v>42.15000000000001</c:v>
                </c:pt>
                <c:pt idx="1">
                  <c:v>42.55</c:v>
                </c:pt>
                <c:pt idx="2">
                  <c:v>41.57</c:v>
                </c:pt>
                <c:pt idx="3">
                  <c:v>34.83</c:v>
                </c:pt>
                <c:pt idx="4">
                  <c:v>35.33</c:v>
                </c:pt>
                <c:pt idx="5">
                  <c:v>41.86</c:v>
                </c:pt>
                <c:pt idx="6">
                  <c:v>39.92</c:v>
                </c:pt>
                <c:pt idx="7">
                  <c:v>36.79</c:v>
                </c:pt>
                <c:pt idx="8">
                  <c:v>37.34</c:v>
                </c:pt>
                <c:pt idx="9">
                  <c:v>34.53</c:v>
                </c:pt>
                <c:pt idx="10">
                  <c:v>38.25</c:v>
                </c:pt>
                <c:pt idx="11">
                  <c:v>35.17</c:v>
                </c:pt>
                <c:pt idx="12">
                  <c:v>35.56</c:v>
                </c:pt>
                <c:pt idx="13">
                  <c:v>40.93</c:v>
                </c:pt>
                <c:pt idx="14">
                  <c:v>34.88</c:v>
                </c:pt>
                <c:pt idx="15">
                  <c:v>36.67</c:v>
                </c:pt>
                <c:pt idx="16">
                  <c:v>36.09</c:v>
                </c:pt>
                <c:pt idx="17">
                  <c:v>34.2</c:v>
                </c:pt>
                <c:pt idx="18">
                  <c:v>34.25</c:v>
                </c:pt>
                <c:pt idx="19">
                  <c:v>33.9</c:v>
                </c:pt>
                <c:pt idx="20">
                  <c:v>34.44</c:v>
                </c:pt>
                <c:pt idx="21">
                  <c:v>32.57</c:v>
                </c:pt>
                <c:pt idx="22">
                  <c:v>35.31</c:v>
                </c:pt>
                <c:pt idx="23">
                  <c:v>35.8</c:v>
                </c:pt>
                <c:pt idx="24">
                  <c:v>43.0</c:v>
                </c:pt>
                <c:pt idx="25">
                  <c:v>41.04</c:v>
                </c:pt>
                <c:pt idx="26">
                  <c:v>36.22</c:v>
                </c:pt>
                <c:pt idx="27">
                  <c:v>34.64</c:v>
                </c:pt>
                <c:pt idx="28">
                  <c:v>35.28</c:v>
                </c:pt>
                <c:pt idx="29">
                  <c:v>40.78</c:v>
                </c:pt>
                <c:pt idx="30">
                  <c:v>41.92</c:v>
                </c:pt>
                <c:pt idx="31">
                  <c:v>41.61</c:v>
                </c:pt>
                <c:pt idx="32">
                  <c:v>35.45</c:v>
                </c:pt>
                <c:pt idx="33">
                  <c:v>35.95</c:v>
                </c:pt>
                <c:pt idx="34">
                  <c:v>35.23</c:v>
                </c:pt>
                <c:pt idx="35">
                  <c:v>36.14</c:v>
                </c:pt>
                <c:pt idx="36">
                  <c:v>35.6</c:v>
                </c:pt>
                <c:pt idx="37">
                  <c:v>36.03</c:v>
                </c:pt>
                <c:pt idx="38">
                  <c:v>34.98</c:v>
                </c:pt>
                <c:pt idx="39">
                  <c:v>37.47</c:v>
                </c:pt>
                <c:pt idx="40">
                  <c:v>38.29</c:v>
                </c:pt>
                <c:pt idx="41">
                  <c:v>37.87</c:v>
                </c:pt>
                <c:pt idx="42">
                  <c:v>36.8</c:v>
                </c:pt>
                <c:pt idx="43">
                  <c:v>36.68</c:v>
                </c:pt>
                <c:pt idx="44">
                  <c:v>42.18</c:v>
                </c:pt>
                <c:pt idx="45">
                  <c:v>37.37</c:v>
                </c:pt>
                <c:pt idx="46">
                  <c:v>35.71</c:v>
                </c:pt>
                <c:pt idx="47">
                  <c:v>41.32</c:v>
                </c:pt>
                <c:pt idx="48">
                  <c:v>35.56</c:v>
                </c:pt>
                <c:pt idx="49">
                  <c:v>38.89</c:v>
                </c:pt>
                <c:pt idx="50">
                  <c:v>38.94</c:v>
                </c:pt>
                <c:pt idx="51">
                  <c:v>33.96</c:v>
                </c:pt>
                <c:pt idx="52">
                  <c:v>42.05</c:v>
                </c:pt>
                <c:pt idx="53">
                  <c:v>35.44</c:v>
                </c:pt>
                <c:pt idx="54">
                  <c:v>33.85</c:v>
                </c:pt>
                <c:pt idx="55">
                  <c:v>42.49</c:v>
                </c:pt>
                <c:pt idx="56">
                  <c:v>36.48</c:v>
                </c:pt>
                <c:pt idx="57">
                  <c:v>35.29</c:v>
                </c:pt>
                <c:pt idx="58">
                  <c:v>34.18</c:v>
                </c:pt>
                <c:pt idx="59">
                  <c:v>32.88</c:v>
                </c:pt>
                <c:pt idx="60">
                  <c:v>40.7</c:v>
                </c:pt>
                <c:pt idx="61">
                  <c:v>34.61</c:v>
                </c:pt>
                <c:pt idx="62">
                  <c:v>34.15</c:v>
                </c:pt>
                <c:pt idx="63">
                  <c:v>33.94</c:v>
                </c:pt>
                <c:pt idx="64">
                  <c:v>35.85</c:v>
                </c:pt>
                <c:pt idx="65">
                  <c:v>34.38</c:v>
                </c:pt>
                <c:pt idx="66">
                  <c:v>35.9</c:v>
                </c:pt>
                <c:pt idx="67">
                  <c:v>34.02</c:v>
                </c:pt>
                <c:pt idx="68">
                  <c:v>37.81</c:v>
                </c:pt>
                <c:pt idx="69">
                  <c:v>34.3</c:v>
                </c:pt>
                <c:pt idx="70">
                  <c:v>42.16</c:v>
                </c:pt>
                <c:pt idx="71">
                  <c:v>33.9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58136"/>
        <c:axId val="2080759544"/>
      </c:lineChart>
      <c:catAx>
        <c:axId val="208075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59544"/>
        <c:crosses val="autoZero"/>
        <c:auto val="1"/>
        <c:lblAlgn val="ctr"/>
        <c:lblOffset val="100"/>
        <c:noMultiLvlLbl val="0"/>
      </c:catAx>
      <c:valAx>
        <c:axId val="2080759544"/>
        <c:scaling>
          <c:orientation val="minMax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5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'actin-2'!$B$1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'actin-2'!$B$2:$B$73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'actin-2'!$C$1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'actin-2'!$C$2:$C$73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'actin-2'!$E$1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'actin-2'!$E$2:$E$73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'actin-2'!$F$1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'actin-2'!$F$2:$F$73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'actin-2'!$G$1</c:f>
              <c:strCache>
                <c:ptCount val="1"/>
                <c:pt idx="0">
                  <c:v>Actin.rep5.8152015</c:v>
                </c:pt>
              </c:strCache>
            </c:strRef>
          </c:tx>
          <c:marker>
            <c:symbol val="square"/>
            <c:size val="15"/>
          </c:marker>
          <c:val>
            <c:numRef>
              <c:f>'actin-2'!$G$2:$G$73</c:f>
              <c:numCache>
                <c:formatCode>General</c:formatCode>
                <c:ptCount val="72"/>
                <c:pt idx="8">
                  <c:v>25.42</c:v>
                </c:pt>
                <c:pt idx="9">
                  <c:v>24.46</c:v>
                </c:pt>
                <c:pt idx="10">
                  <c:v>23.41</c:v>
                </c:pt>
                <c:pt idx="11">
                  <c:v>22.76</c:v>
                </c:pt>
                <c:pt idx="12">
                  <c:v>23.14</c:v>
                </c:pt>
                <c:pt idx="13">
                  <c:v>23.07</c:v>
                </c:pt>
                <c:pt idx="14">
                  <c:v>23.68</c:v>
                </c:pt>
                <c:pt idx="15">
                  <c:v>24.05</c:v>
                </c:pt>
                <c:pt idx="32">
                  <c:v>25.21</c:v>
                </c:pt>
                <c:pt idx="33">
                  <c:v>24.24</c:v>
                </c:pt>
                <c:pt idx="34">
                  <c:v>23.33</c:v>
                </c:pt>
                <c:pt idx="35">
                  <c:v>24.43</c:v>
                </c:pt>
                <c:pt idx="36">
                  <c:v>24.03</c:v>
                </c:pt>
                <c:pt idx="37">
                  <c:v>24.23</c:v>
                </c:pt>
                <c:pt idx="38">
                  <c:v>24.76</c:v>
                </c:pt>
                <c:pt idx="39">
                  <c:v>26.08</c:v>
                </c:pt>
                <c:pt idx="48">
                  <c:v>21.9</c:v>
                </c:pt>
                <c:pt idx="49">
                  <c:v>22.84</c:v>
                </c:pt>
                <c:pt idx="50">
                  <c:v>23.1</c:v>
                </c:pt>
                <c:pt idx="51">
                  <c:v>22.12</c:v>
                </c:pt>
                <c:pt idx="52">
                  <c:v>22.6</c:v>
                </c:pt>
                <c:pt idx="53">
                  <c:v>23.13</c:v>
                </c:pt>
                <c:pt idx="54">
                  <c:v>22.33</c:v>
                </c:pt>
                <c:pt idx="55">
                  <c:v>22.01</c:v>
                </c:pt>
                <c:pt idx="56">
                  <c:v>22.07</c:v>
                </c:pt>
                <c:pt idx="57">
                  <c:v>22.62</c:v>
                </c:pt>
                <c:pt idx="58">
                  <c:v>21.82</c:v>
                </c:pt>
                <c:pt idx="59">
                  <c:v>22.18</c:v>
                </c:pt>
                <c:pt idx="60">
                  <c:v>22.92</c:v>
                </c:pt>
                <c:pt idx="61">
                  <c:v>22.23</c:v>
                </c:pt>
                <c:pt idx="62">
                  <c:v>21.93</c:v>
                </c:pt>
                <c:pt idx="63">
                  <c:v>21.47</c:v>
                </c:pt>
                <c:pt idx="64">
                  <c:v>22.58</c:v>
                </c:pt>
                <c:pt idx="65">
                  <c:v>21.44</c:v>
                </c:pt>
                <c:pt idx="66">
                  <c:v>21.71</c:v>
                </c:pt>
                <c:pt idx="67">
                  <c:v>22.82</c:v>
                </c:pt>
                <c:pt idx="68">
                  <c:v>22.26</c:v>
                </c:pt>
                <c:pt idx="69">
                  <c:v>22.22</c:v>
                </c:pt>
                <c:pt idx="70">
                  <c:v>20.37</c:v>
                </c:pt>
                <c:pt idx="71">
                  <c:v>21.15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55688"/>
        <c:axId val="2113357096"/>
      </c:lineChart>
      <c:catAx>
        <c:axId val="211335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57096"/>
        <c:crosses val="autoZero"/>
        <c:auto val="1"/>
        <c:lblAlgn val="ctr"/>
        <c:lblOffset val="100"/>
        <c:noMultiLvlLbl val="0"/>
      </c:catAx>
      <c:valAx>
        <c:axId val="2113357096"/>
        <c:scaling>
          <c:orientation val="minMax"/>
          <c:max val="29.0"/>
          <c:min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5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'carm-notes'!$U$1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'carm-notes'!$U$2:$U$73</c:f>
              <c:numCache>
                <c:formatCode>General</c:formatCode>
                <c:ptCount val="72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'carm-notes'!$V$1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'carm-notes'!$V$2:$V$73</c:f>
              <c:numCache>
                <c:formatCode>General</c:formatCode>
                <c:ptCount val="72"/>
                <c:pt idx="0">
                  <c:v>5.62</c:v>
                </c:pt>
                <c:pt idx="1">
                  <c:v>5.62</c:v>
                </c:pt>
                <c:pt idx="2">
                  <c:v>5.62</c:v>
                </c:pt>
                <c:pt idx="3">
                  <c:v>5.62</c:v>
                </c:pt>
                <c:pt idx="4">
                  <c:v>5.62</c:v>
                </c:pt>
                <c:pt idx="5">
                  <c:v>5.62</c:v>
                </c:pt>
                <c:pt idx="6">
                  <c:v>5.62</c:v>
                </c:pt>
                <c:pt idx="7">
                  <c:v>5.62</c:v>
                </c:pt>
                <c:pt idx="8">
                  <c:v>5.62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5.62</c:v>
                </c:pt>
                <c:pt idx="13">
                  <c:v>5.62</c:v>
                </c:pt>
                <c:pt idx="14">
                  <c:v>5.62</c:v>
                </c:pt>
                <c:pt idx="15">
                  <c:v>5.62</c:v>
                </c:pt>
                <c:pt idx="16">
                  <c:v>5.62</c:v>
                </c:pt>
                <c:pt idx="17">
                  <c:v>5.62</c:v>
                </c:pt>
                <c:pt idx="18">
                  <c:v>5.62</c:v>
                </c:pt>
                <c:pt idx="19">
                  <c:v>5.62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5.62</c:v>
                </c:pt>
                <c:pt idx="25">
                  <c:v>5.62</c:v>
                </c:pt>
                <c:pt idx="26">
                  <c:v>5.62</c:v>
                </c:pt>
                <c:pt idx="27">
                  <c:v>5.62</c:v>
                </c:pt>
                <c:pt idx="28">
                  <c:v>5.62</c:v>
                </c:pt>
                <c:pt idx="29">
                  <c:v>5.62</c:v>
                </c:pt>
                <c:pt idx="30">
                  <c:v>5.62</c:v>
                </c:pt>
                <c:pt idx="31">
                  <c:v>5.62</c:v>
                </c:pt>
                <c:pt idx="32">
                  <c:v>5.62</c:v>
                </c:pt>
                <c:pt idx="33">
                  <c:v>5.62</c:v>
                </c:pt>
                <c:pt idx="34">
                  <c:v>5.62</c:v>
                </c:pt>
                <c:pt idx="35">
                  <c:v>5.62</c:v>
                </c:pt>
                <c:pt idx="36">
                  <c:v>5.62</c:v>
                </c:pt>
                <c:pt idx="37">
                  <c:v>5.62</c:v>
                </c:pt>
                <c:pt idx="38">
                  <c:v>5.62</c:v>
                </c:pt>
                <c:pt idx="39">
                  <c:v>5.62</c:v>
                </c:pt>
                <c:pt idx="40">
                  <c:v>5.62</c:v>
                </c:pt>
                <c:pt idx="41">
                  <c:v>5.62</c:v>
                </c:pt>
                <c:pt idx="42">
                  <c:v>5.62</c:v>
                </c:pt>
                <c:pt idx="43">
                  <c:v>5.62</c:v>
                </c:pt>
                <c:pt idx="44">
                  <c:v>5.62</c:v>
                </c:pt>
                <c:pt idx="45">
                  <c:v>5.62</c:v>
                </c:pt>
                <c:pt idx="46">
                  <c:v>5.62</c:v>
                </c:pt>
                <c:pt idx="47">
                  <c:v>5.62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'carm-notes'!$W$1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'carm-notes'!$W$2:$W$73</c:f>
              <c:numCache>
                <c:formatCode>General</c:formatCode>
                <c:ptCount val="72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'carm-notes'!$X$1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'carm-notes'!$X$2:$X$73</c:f>
              <c:numCache>
                <c:formatCode>General</c:formatCode>
                <c:ptCount val="72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'carm-notes'!$Y$1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'carm-notes'!$Y$2:$Y$73</c:f>
              <c:numCache>
                <c:formatCode>General</c:formatCode>
                <c:ptCount val="72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'carm-notes'!$Z$1</c:f>
              <c:strCache>
                <c:ptCount val="1"/>
                <c:pt idx="0">
                  <c:v>CARM.rep5.8182015</c:v>
                </c:pt>
              </c:strCache>
            </c:strRef>
          </c:tx>
          <c:val>
            <c:numRef>
              <c:f>'carm-notes'!$Z$2:$Z$73</c:f>
              <c:numCache>
                <c:formatCode>General</c:formatCode>
                <c:ptCount val="72"/>
                <c:pt idx="16">
                  <c:v>26.38</c:v>
                </c:pt>
                <c:pt idx="17">
                  <c:v>26.16</c:v>
                </c:pt>
                <c:pt idx="18">
                  <c:v>24.85</c:v>
                </c:pt>
                <c:pt idx="19">
                  <c:v>24.84</c:v>
                </c:pt>
                <c:pt idx="20">
                  <c:v>25.25</c:v>
                </c:pt>
                <c:pt idx="21">
                  <c:v>25.32</c:v>
                </c:pt>
                <c:pt idx="22">
                  <c:v>26.01</c:v>
                </c:pt>
                <c:pt idx="23">
                  <c:v>26.67</c:v>
                </c:pt>
                <c:pt idx="40">
                  <c:v>28.42</c:v>
                </c:pt>
                <c:pt idx="41">
                  <c:v>26.85</c:v>
                </c:pt>
                <c:pt idx="42">
                  <c:v>28.14</c:v>
                </c:pt>
                <c:pt idx="43">
                  <c:v>27.19</c:v>
                </c:pt>
                <c:pt idx="44">
                  <c:v>26.89</c:v>
                </c:pt>
                <c:pt idx="45">
                  <c:v>26.0</c:v>
                </c:pt>
                <c:pt idx="46">
                  <c:v>24.94</c:v>
                </c:pt>
                <c:pt idx="47">
                  <c:v>26.75</c:v>
                </c:pt>
                <c:pt idx="48">
                  <c:v>25.25</c:v>
                </c:pt>
                <c:pt idx="49">
                  <c:v>24.09</c:v>
                </c:pt>
                <c:pt idx="50">
                  <c:v>24.84</c:v>
                </c:pt>
                <c:pt idx="51">
                  <c:v>24.61</c:v>
                </c:pt>
                <c:pt idx="52">
                  <c:v>24.3</c:v>
                </c:pt>
                <c:pt idx="53">
                  <c:v>24.5</c:v>
                </c:pt>
                <c:pt idx="54">
                  <c:v>24.63</c:v>
                </c:pt>
                <c:pt idx="55">
                  <c:v>25.5</c:v>
                </c:pt>
                <c:pt idx="56">
                  <c:v>26.4</c:v>
                </c:pt>
                <c:pt idx="57">
                  <c:v>25.26</c:v>
                </c:pt>
                <c:pt idx="58">
                  <c:v>24.55</c:v>
                </c:pt>
                <c:pt idx="59">
                  <c:v>24.77</c:v>
                </c:pt>
                <c:pt idx="60">
                  <c:v>25.95</c:v>
                </c:pt>
                <c:pt idx="61">
                  <c:v>24.69</c:v>
                </c:pt>
                <c:pt idx="62">
                  <c:v>24.64</c:v>
                </c:pt>
                <c:pt idx="63">
                  <c:v>25.06</c:v>
                </c:pt>
                <c:pt idx="64">
                  <c:v>24.18</c:v>
                </c:pt>
                <c:pt idx="65">
                  <c:v>24.01</c:v>
                </c:pt>
                <c:pt idx="66">
                  <c:v>24.32</c:v>
                </c:pt>
                <c:pt idx="67">
                  <c:v>24.46</c:v>
                </c:pt>
                <c:pt idx="68">
                  <c:v>25.32</c:v>
                </c:pt>
                <c:pt idx="69">
                  <c:v>24.61</c:v>
                </c:pt>
                <c:pt idx="70">
                  <c:v>24.08</c:v>
                </c:pt>
                <c:pt idx="71">
                  <c:v>24.97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'carm-notes'!$AA$1</c:f>
              <c:strCache>
                <c:ptCount val="1"/>
                <c:pt idx="0">
                  <c:v>carm-r5-corr</c:v>
                </c:pt>
              </c:strCache>
            </c:strRef>
          </c:tx>
          <c:val>
            <c:numRef>
              <c:f>'carm-notes'!$AA$2:$AA$73</c:f>
              <c:numCache>
                <c:formatCode>General</c:formatCode>
                <c:ptCount val="72"/>
                <c:pt idx="16">
                  <c:v>29.86</c:v>
                </c:pt>
                <c:pt idx="17">
                  <c:v>29.64</c:v>
                </c:pt>
                <c:pt idx="18">
                  <c:v>28.33</c:v>
                </c:pt>
                <c:pt idx="19">
                  <c:v>28.32</c:v>
                </c:pt>
                <c:pt idx="20">
                  <c:v>28.73</c:v>
                </c:pt>
                <c:pt idx="21">
                  <c:v>28.8</c:v>
                </c:pt>
                <c:pt idx="22">
                  <c:v>29.49</c:v>
                </c:pt>
                <c:pt idx="23">
                  <c:v>30.15</c:v>
                </c:pt>
                <c:pt idx="40">
                  <c:v>31.9</c:v>
                </c:pt>
                <c:pt idx="41">
                  <c:v>30.33</c:v>
                </c:pt>
                <c:pt idx="42">
                  <c:v>31.62</c:v>
                </c:pt>
                <c:pt idx="43">
                  <c:v>30.67</c:v>
                </c:pt>
                <c:pt idx="44">
                  <c:v>30.37</c:v>
                </c:pt>
                <c:pt idx="45">
                  <c:v>29.48</c:v>
                </c:pt>
                <c:pt idx="46">
                  <c:v>28.42</c:v>
                </c:pt>
                <c:pt idx="47">
                  <c:v>30.23</c:v>
                </c:pt>
                <c:pt idx="48">
                  <c:v>28.73</c:v>
                </c:pt>
                <c:pt idx="49">
                  <c:v>27.57</c:v>
                </c:pt>
                <c:pt idx="50">
                  <c:v>28.32</c:v>
                </c:pt>
                <c:pt idx="51">
                  <c:v>28.09</c:v>
                </c:pt>
                <c:pt idx="52">
                  <c:v>27.78</c:v>
                </c:pt>
                <c:pt idx="53">
                  <c:v>27.98</c:v>
                </c:pt>
                <c:pt idx="54">
                  <c:v>28.11</c:v>
                </c:pt>
                <c:pt idx="55">
                  <c:v>28.98</c:v>
                </c:pt>
                <c:pt idx="56">
                  <c:v>29.88</c:v>
                </c:pt>
                <c:pt idx="57">
                  <c:v>28.74</c:v>
                </c:pt>
                <c:pt idx="58">
                  <c:v>28.03</c:v>
                </c:pt>
                <c:pt idx="59">
                  <c:v>28.25</c:v>
                </c:pt>
                <c:pt idx="60">
                  <c:v>29.43</c:v>
                </c:pt>
                <c:pt idx="61">
                  <c:v>28.17</c:v>
                </c:pt>
                <c:pt idx="62">
                  <c:v>28.12</c:v>
                </c:pt>
                <c:pt idx="63">
                  <c:v>28.54</c:v>
                </c:pt>
                <c:pt idx="64">
                  <c:v>27.66</c:v>
                </c:pt>
                <c:pt idx="65">
                  <c:v>27.49</c:v>
                </c:pt>
                <c:pt idx="66">
                  <c:v>27.8</c:v>
                </c:pt>
                <c:pt idx="67">
                  <c:v>27.94</c:v>
                </c:pt>
                <c:pt idx="68">
                  <c:v>28.8</c:v>
                </c:pt>
                <c:pt idx="69">
                  <c:v>28.09</c:v>
                </c:pt>
                <c:pt idx="70">
                  <c:v>27.56</c:v>
                </c:pt>
                <c:pt idx="71">
                  <c:v>28.45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'carm-notes'!$AB$1</c:f>
              <c:strCache>
                <c:ptCount val="1"/>
                <c:pt idx="0">
                  <c:v>CARM.rep6.8182015</c:v>
                </c:pt>
              </c:strCache>
            </c:strRef>
          </c:tx>
          <c:val>
            <c:numRef>
              <c:f>'carm-notes'!$AB$2:$AB$73</c:f>
              <c:numCache>
                <c:formatCode>General</c:formatCode>
                <c:ptCount val="72"/>
                <c:pt idx="48">
                  <c:v>24.28</c:v>
                </c:pt>
                <c:pt idx="49">
                  <c:v>23.32</c:v>
                </c:pt>
                <c:pt idx="50">
                  <c:v>24.43</c:v>
                </c:pt>
                <c:pt idx="51">
                  <c:v>24.43</c:v>
                </c:pt>
                <c:pt idx="52">
                  <c:v>24.0</c:v>
                </c:pt>
                <c:pt idx="53">
                  <c:v>23.74</c:v>
                </c:pt>
                <c:pt idx="54">
                  <c:v>23.83</c:v>
                </c:pt>
                <c:pt idx="55">
                  <c:v>25.01</c:v>
                </c:pt>
                <c:pt idx="56">
                  <c:v>26.12</c:v>
                </c:pt>
                <c:pt idx="57">
                  <c:v>25.26</c:v>
                </c:pt>
                <c:pt idx="58">
                  <c:v>24.45</c:v>
                </c:pt>
                <c:pt idx="59">
                  <c:v>24.54</c:v>
                </c:pt>
                <c:pt idx="60">
                  <c:v>25.51</c:v>
                </c:pt>
                <c:pt idx="61">
                  <c:v>24.43</c:v>
                </c:pt>
                <c:pt idx="62">
                  <c:v>24.37</c:v>
                </c:pt>
                <c:pt idx="63">
                  <c:v>24.8</c:v>
                </c:pt>
                <c:pt idx="64">
                  <c:v>24.45</c:v>
                </c:pt>
                <c:pt idx="65">
                  <c:v>24.22</c:v>
                </c:pt>
                <c:pt idx="66">
                  <c:v>24.94</c:v>
                </c:pt>
                <c:pt idx="67">
                  <c:v>24.79</c:v>
                </c:pt>
                <c:pt idx="68">
                  <c:v>25.49</c:v>
                </c:pt>
                <c:pt idx="69">
                  <c:v>25.12</c:v>
                </c:pt>
                <c:pt idx="70">
                  <c:v>24.79</c:v>
                </c:pt>
                <c:pt idx="71">
                  <c:v>25.25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'carm-notes'!$AC$1</c:f>
              <c:strCache>
                <c:ptCount val="1"/>
                <c:pt idx="0">
                  <c:v>carm-rep6-corr</c:v>
                </c:pt>
              </c:strCache>
            </c:strRef>
          </c:tx>
          <c:val>
            <c:numRef>
              <c:f>'carm-notes'!$AC$2:$AC$73</c:f>
              <c:numCache>
                <c:formatCode>General</c:formatCode>
                <c:ptCount val="72"/>
                <c:pt idx="48">
                  <c:v>27.76</c:v>
                </c:pt>
                <c:pt idx="49">
                  <c:v>26.8</c:v>
                </c:pt>
                <c:pt idx="50">
                  <c:v>27.91</c:v>
                </c:pt>
                <c:pt idx="51">
                  <c:v>27.91</c:v>
                </c:pt>
                <c:pt idx="52">
                  <c:v>27.48</c:v>
                </c:pt>
                <c:pt idx="53">
                  <c:v>27.22</c:v>
                </c:pt>
                <c:pt idx="54">
                  <c:v>27.31</c:v>
                </c:pt>
                <c:pt idx="55">
                  <c:v>28.49</c:v>
                </c:pt>
                <c:pt idx="56">
                  <c:v>29.6</c:v>
                </c:pt>
                <c:pt idx="57">
                  <c:v>28.74</c:v>
                </c:pt>
                <c:pt idx="58">
                  <c:v>27.93</c:v>
                </c:pt>
                <c:pt idx="59">
                  <c:v>28.02</c:v>
                </c:pt>
                <c:pt idx="60">
                  <c:v>28.99</c:v>
                </c:pt>
                <c:pt idx="61">
                  <c:v>27.91</c:v>
                </c:pt>
                <c:pt idx="62">
                  <c:v>27.85</c:v>
                </c:pt>
                <c:pt idx="63">
                  <c:v>28.28</c:v>
                </c:pt>
                <c:pt idx="64">
                  <c:v>27.93</c:v>
                </c:pt>
                <c:pt idx="65">
                  <c:v>27.7</c:v>
                </c:pt>
                <c:pt idx="66">
                  <c:v>28.42</c:v>
                </c:pt>
                <c:pt idx="67">
                  <c:v>28.27</c:v>
                </c:pt>
                <c:pt idx="68">
                  <c:v>28.97</c:v>
                </c:pt>
                <c:pt idx="69">
                  <c:v>28.6</c:v>
                </c:pt>
                <c:pt idx="70">
                  <c:v>28.27</c:v>
                </c:pt>
                <c:pt idx="71">
                  <c:v>28.73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10616"/>
        <c:axId val="2113312024"/>
      </c:lineChart>
      <c:catAx>
        <c:axId val="21133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12024"/>
        <c:crosses val="autoZero"/>
        <c:auto val="1"/>
        <c:lblAlgn val="ctr"/>
        <c:lblOffset val="100"/>
        <c:noMultiLvlLbl val="0"/>
      </c:catAx>
      <c:valAx>
        <c:axId val="211331202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1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'actin-2'!$B$1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'actin-2'!$B$2:$B$73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'actin-2'!$C$1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'actin-2'!$C$2:$C$73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'actin-2'!$E$1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'actin-2'!$E$2:$E$73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'actin-2'!$F$1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'actin-2'!$F$2:$F$73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'actin-2'!$I$1</c:f>
              <c:strCache>
                <c:ptCount val="1"/>
                <c:pt idx="0">
                  <c:v>rep5-corr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ln>
                <a:solidFill>
                  <a:srgbClr val="FFFF00"/>
                </a:solidFill>
              </a:ln>
            </c:spPr>
          </c:marker>
          <c:val>
            <c:numRef>
              <c:f>'actin-2'!$I$2:$I$73</c:f>
              <c:numCache>
                <c:formatCode>General</c:formatCode>
                <c:ptCount val="72"/>
                <c:pt idx="8">
                  <c:v>27.73</c:v>
                </c:pt>
                <c:pt idx="9">
                  <c:v>26.77</c:v>
                </c:pt>
                <c:pt idx="10">
                  <c:v>25.72</c:v>
                </c:pt>
                <c:pt idx="11">
                  <c:v>25.07</c:v>
                </c:pt>
                <c:pt idx="12">
                  <c:v>25.45</c:v>
                </c:pt>
                <c:pt idx="13">
                  <c:v>25.38</c:v>
                </c:pt>
                <c:pt idx="14">
                  <c:v>25.99</c:v>
                </c:pt>
                <c:pt idx="15">
                  <c:v>26.36</c:v>
                </c:pt>
                <c:pt idx="32">
                  <c:v>27.52</c:v>
                </c:pt>
                <c:pt idx="33">
                  <c:v>26.55</c:v>
                </c:pt>
                <c:pt idx="34">
                  <c:v>25.64</c:v>
                </c:pt>
                <c:pt idx="35">
                  <c:v>26.74</c:v>
                </c:pt>
                <c:pt idx="36">
                  <c:v>26.34</c:v>
                </c:pt>
                <c:pt idx="37">
                  <c:v>26.54</c:v>
                </c:pt>
                <c:pt idx="38">
                  <c:v>27.07</c:v>
                </c:pt>
                <c:pt idx="39">
                  <c:v>28.39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75336"/>
        <c:axId val="2080777400"/>
      </c:lineChart>
      <c:catAx>
        <c:axId val="208077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77400"/>
        <c:crosses val="autoZero"/>
        <c:auto val="1"/>
        <c:lblAlgn val="ctr"/>
        <c:lblOffset val="100"/>
        <c:noMultiLvlLbl val="0"/>
      </c:catAx>
      <c:valAx>
        <c:axId val="2080777400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7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'actin-2'!$AD$1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'actin-2'!$AD$2:$AD$73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'actin-2'!$AE$1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'actin-2'!$AE$2:$AE$73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'actin-2'!$AG$1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'actin-2'!$AG$2:$AG$73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'actin-2'!$AH$1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'actin-2'!$AH$2:$AH$73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'actin-2'!$AK$1</c:f>
              <c:strCache>
                <c:ptCount val="1"/>
                <c:pt idx="0">
                  <c:v>Actin.rep5.815201-corr</c:v>
                </c:pt>
              </c:strCache>
            </c:strRef>
          </c:tx>
          <c:val>
            <c:numRef>
              <c:f>'actin-2'!$AK$2:$AK$73</c:f>
              <c:numCache>
                <c:formatCode>General</c:formatCode>
                <c:ptCount val="72"/>
                <c:pt idx="8">
                  <c:v>27.73</c:v>
                </c:pt>
                <c:pt idx="9">
                  <c:v>26.77</c:v>
                </c:pt>
                <c:pt idx="10">
                  <c:v>25.72</c:v>
                </c:pt>
                <c:pt idx="11">
                  <c:v>25.07</c:v>
                </c:pt>
                <c:pt idx="12">
                  <c:v>25.45</c:v>
                </c:pt>
                <c:pt idx="13">
                  <c:v>25.38</c:v>
                </c:pt>
                <c:pt idx="14">
                  <c:v>25.99</c:v>
                </c:pt>
                <c:pt idx="15">
                  <c:v>26.36</c:v>
                </c:pt>
                <c:pt idx="32">
                  <c:v>27.52</c:v>
                </c:pt>
                <c:pt idx="33">
                  <c:v>26.55</c:v>
                </c:pt>
                <c:pt idx="34">
                  <c:v>25.64</c:v>
                </c:pt>
                <c:pt idx="35">
                  <c:v>26.74</c:v>
                </c:pt>
                <c:pt idx="36">
                  <c:v>26.34</c:v>
                </c:pt>
                <c:pt idx="37">
                  <c:v>26.54</c:v>
                </c:pt>
                <c:pt idx="38">
                  <c:v>27.07</c:v>
                </c:pt>
                <c:pt idx="39">
                  <c:v>28.39</c:v>
                </c:pt>
                <c:pt idx="48">
                  <c:v>24.21</c:v>
                </c:pt>
                <c:pt idx="49">
                  <c:v>25.15</c:v>
                </c:pt>
                <c:pt idx="50">
                  <c:v>25.41</c:v>
                </c:pt>
                <c:pt idx="51">
                  <c:v>24.43</c:v>
                </c:pt>
                <c:pt idx="52">
                  <c:v>24.91</c:v>
                </c:pt>
                <c:pt idx="53">
                  <c:v>25.44</c:v>
                </c:pt>
                <c:pt idx="54">
                  <c:v>24.64</c:v>
                </c:pt>
                <c:pt idx="55">
                  <c:v>24.32</c:v>
                </c:pt>
                <c:pt idx="56">
                  <c:v>24.38</c:v>
                </c:pt>
                <c:pt idx="57">
                  <c:v>24.93</c:v>
                </c:pt>
                <c:pt idx="58">
                  <c:v>24.13</c:v>
                </c:pt>
                <c:pt idx="59">
                  <c:v>24.49</c:v>
                </c:pt>
                <c:pt idx="60">
                  <c:v>25.23</c:v>
                </c:pt>
                <c:pt idx="61">
                  <c:v>24.54</c:v>
                </c:pt>
                <c:pt idx="62">
                  <c:v>24.24</c:v>
                </c:pt>
                <c:pt idx="63">
                  <c:v>23.78</c:v>
                </c:pt>
                <c:pt idx="64">
                  <c:v>24.89</c:v>
                </c:pt>
                <c:pt idx="65">
                  <c:v>23.75</c:v>
                </c:pt>
                <c:pt idx="66">
                  <c:v>24.02</c:v>
                </c:pt>
                <c:pt idx="67">
                  <c:v>25.13</c:v>
                </c:pt>
                <c:pt idx="68">
                  <c:v>24.57</c:v>
                </c:pt>
                <c:pt idx="69">
                  <c:v>24.53</c:v>
                </c:pt>
                <c:pt idx="70">
                  <c:v>22.68</c:v>
                </c:pt>
                <c:pt idx="71">
                  <c:v>23.46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'actin-2'!$AL$1</c:f>
              <c:strCache>
                <c:ptCount val="1"/>
                <c:pt idx="0">
                  <c:v>Actin.rep6.8152015-corr</c:v>
                </c:pt>
              </c:strCache>
            </c:strRef>
          </c:tx>
          <c:val>
            <c:numRef>
              <c:f>'actin-2'!$AL$2:$AL$73</c:f>
              <c:numCache>
                <c:formatCode>General</c:formatCode>
                <c:ptCount val="72"/>
                <c:pt idx="48">
                  <c:v>23.58</c:v>
                </c:pt>
                <c:pt idx="49">
                  <c:v>24.56</c:v>
                </c:pt>
                <c:pt idx="50">
                  <c:v>24.8</c:v>
                </c:pt>
                <c:pt idx="51">
                  <c:v>24.35</c:v>
                </c:pt>
                <c:pt idx="52">
                  <c:v>24.77</c:v>
                </c:pt>
                <c:pt idx="53">
                  <c:v>24.53</c:v>
                </c:pt>
                <c:pt idx="54">
                  <c:v>23.9</c:v>
                </c:pt>
                <c:pt idx="55">
                  <c:v>24.01</c:v>
                </c:pt>
                <c:pt idx="56">
                  <c:v>24.94</c:v>
                </c:pt>
                <c:pt idx="57">
                  <c:v>25.6</c:v>
                </c:pt>
                <c:pt idx="58">
                  <c:v>24.7</c:v>
                </c:pt>
                <c:pt idx="59">
                  <c:v>24.76</c:v>
                </c:pt>
                <c:pt idx="60">
                  <c:v>25.38</c:v>
                </c:pt>
                <c:pt idx="61">
                  <c:v>25.04</c:v>
                </c:pt>
                <c:pt idx="62">
                  <c:v>24.35</c:v>
                </c:pt>
                <c:pt idx="63">
                  <c:v>23.7</c:v>
                </c:pt>
                <c:pt idx="64">
                  <c:v>24.32</c:v>
                </c:pt>
                <c:pt idx="65">
                  <c:v>23.86</c:v>
                </c:pt>
                <c:pt idx="66">
                  <c:v>24.09</c:v>
                </c:pt>
                <c:pt idx="67">
                  <c:v>25.06</c:v>
                </c:pt>
                <c:pt idx="68">
                  <c:v>24.18</c:v>
                </c:pt>
                <c:pt idx="69">
                  <c:v>24.49</c:v>
                </c:pt>
                <c:pt idx="70">
                  <c:v>22.88</c:v>
                </c:pt>
                <c:pt idx="71">
                  <c:v>22.18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94504"/>
        <c:axId val="2080796184"/>
      </c:lineChart>
      <c:catAx>
        <c:axId val="208079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96184"/>
        <c:crosses val="autoZero"/>
        <c:auto val="1"/>
        <c:lblAlgn val="ctr"/>
        <c:lblOffset val="100"/>
        <c:noMultiLvlLbl val="0"/>
      </c:catAx>
      <c:valAx>
        <c:axId val="208079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9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'h2av-notes'!$A$1</c:f>
              <c:strCache>
                <c:ptCount val="1"/>
                <c:pt idx="0">
                  <c:v>H2AV.rep1.7152015b</c:v>
                </c:pt>
              </c:strCache>
            </c:strRef>
          </c:tx>
          <c:val>
            <c:numRef>
              <c:f>'h2av-notes'!$A$2:$A$73</c:f>
              <c:numCache>
                <c:formatCode>General</c:formatCode>
                <c:ptCount val="72"/>
                <c:pt idx="0">
                  <c:v>26.79</c:v>
                </c:pt>
                <c:pt idx="1">
                  <c:v>28.59</c:v>
                </c:pt>
                <c:pt idx="2">
                  <c:v>29.01</c:v>
                </c:pt>
                <c:pt idx="3">
                  <c:v>28.96</c:v>
                </c:pt>
                <c:pt idx="4">
                  <c:v>27.58</c:v>
                </c:pt>
                <c:pt idx="5">
                  <c:v>31.47</c:v>
                </c:pt>
                <c:pt idx="6">
                  <c:v>28.12</c:v>
                </c:pt>
                <c:pt idx="7">
                  <c:v>28.29</c:v>
                </c:pt>
                <c:pt idx="8">
                  <c:v>28.11</c:v>
                </c:pt>
                <c:pt idx="9">
                  <c:v>26.54</c:v>
                </c:pt>
                <c:pt idx="10">
                  <c:v>26.84</c:v>
                </c:pt>
                <c:pt idx="11">
                  <c:v>27.02</c:v>
                </c:pt>
                <c:pt idx="12">
                  <c:v>27.07</c:v>
                </c:pt>
                <c:pt idx="13">
                  <c:v>25.49</c:v>
                </c:pt>
                <c:pt idx="14">
                  <c:v>27.22</c:v>
                </c:pt>
                <c:pt idx="15">
                  <c:v>29.96</c:v>
                </c:pt>
                <c:pt idx="16">
                  <c:v>28.76</c:v>
                </c:pt>
                <c:pt idx="17">
                  <c:v>27.34</c:v>
                </c:pt>
                <c:pt idx="18">
                  <c:v>27.02</c:v>
                </c:pt>
                <c:pt idx="19">
                  <c:v>27.51</c:v>
                </c:pt>
                <c:pt idx="20">
                  <c:v>28.53</c:v>
                </c:pt>
                <c:pt idx="21">
                  <c:v>27.36</c:v>
                </c:pt>
                <c:pt idx="22">
                  <c:v>29.5</c:v>
                </c:pt>
                <c:pt idx="23">
                  <c:v>29.47</c:v>
                </c:pt>
                <c:pt idx="24">
                  <c:v>29.02</c:v>
                </c:pt>
                <c:pt idx="25">
                  <c:v>28.63</c:v>
                </c:pt>
                <c:pt idx="26">
                  <c:v>28.09</c:v>
                </c:pt>
                <c:pt idx="27">
                  <c:v>28.95</c:v>
                </c:pt>
                <c:pt idx="28">
                  <c:v>27.52</c:v>
                </c:pt>
                <c:pt idx="29">
                  <c:v>28.18</c:v>
                </c:pt>
                <c:pt idx="30">
                  <c:v>27.08</c:v>
                </c:pt>
                <c:pt idx="31">
                  <c:v>28.58</c:v>
                </c:pt>
                <c:pt idx="32">
                  <c:v>29.18</c:v>
                </c:pt>
                <c:pt idx="33">
                  <c:v>31.02</c:v>
                </c:pt>
                <c:pt idx="34">
                  <c:v>28.17</c:v>
                </c:pt>
                <c:pt idx="35">
                  <c:v>29.22</c:v>
                </c:pt>
                <c:pt idx="36">
                  <c:v>27.54</c:v>
                </c:pt>
                <c:pt idx="37">
                  <c:v>27.32</c:v>
                </c:pt>
                <c:pt idx="38">
                  <c:v>28.28</c:v>
                </c:pt>
                <c:pt idx="39">
                  <c:v>30.28</c:v>
                </c:pt>
                <c:pt idx="40">
                  <c:v>27.97</c:v>
                </c:pt>
                <c:pt idx="41">
                  <c:v>27.32</c:v>
                </c:pt>
                <c:pt idx="42">
                  <c:v>27.1</c:v>
                </c:pt>
                <c:pt idx="43">
                  <c:v>26.91</c:v>
                </c:pt>
                <c:pt idx="44">
                  <c:v>29.38</c:v>
                </c:pt>
                <c:pt idx="45">
                  <c:v>28.63</c:v>
                </c:pt>
                <c:pt idx="46">
                  <c:v>27.37</c:v>
                </c:pt>
                <c:pt idx="47">
                  <c:v>28.82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'h2av-notes'!$B$1</c:f>
              <c:strCache>
                <c:ptCount val="1"/>
                <c:pt idx="0">
                  <c:v>H2AV.rep2.7242015e</c:v>
                </c:pt>
              </c:strCache>
            </c:strRef>
          </c:tx>
          <c:val>
            <c:numRef>
              <c:f>'h2av-notes'!$B$2:$B$73</c:f>
              <c:numCache>
                <c:formatCode>General</c:formatCode>
                <c:ptCount val="72"/>
                <c:pt idx="0">
                  <c:v>27.85</c:v>
                </c:pt>
                <c:pt idx="1">
                  <c:v>28.36</c:v>
                </c:pt>
                <c:pt idx="2">
                  <c:v>29.07</c:v>
                </c:pt>
                <c:pt idx="3">
                  <c:v>29.23</c:v>
                </c:pt>
                <c:pt idx="4">
                  <c:v>27.46</c:v>
                </c:pt>
                <c:pt idx="5">
                  <c:v>30.75</c:v>
                </c:pt>
                <c:pt idx="6">
                  <c:v>26.32</c:v>
                </c:pt>
                <c:pt idx="7">
                  <c:v>26.44</c:v>
                </c:pt>
                <c:pt idx="8">
                  <c:v>29.17</c:v>
                </c:pt>
                <c:pt idx="9">
                  <c:v>28.14</c:v>
                </c:pt>
                <c:pt idx="10">
                  <c:v>29.1</c:v>
                </c:pt>
                <c:pt idx="11">
                  <c:v>28.12</c:v>
                </c:pt>
                <c:pt idx="12">
                  <c:v>27.47</c:v>
                </c:pt>
                <c:pt idx="13">
                  <c:v>28.59</c:v>
                </c:pt>
                <c:pt idx="14">
                  <c:v>27.1</c:v>
                </c:pt>
                <c:pt idx="15">
                  <c:v>28.94</c:v>
                </c:pt>
                <c:pt idx="16">
                  <c:v>28.35</c:v>
                </c:pt>
                <c:pt idx="17">
                  <c:v>27.81</c:v>
                </c:pt>
                <c:pt idx="18">
                  <c:v>28.3</c:v>
                </c:pt>
                <c:pt idx="19">
                  <c:v>27.62</c:v>
                </c:pt>
                <c:pt idx="20">
                  <c:v>28.04</c:v>
                </c:pt>
                <c:pt idx="21">
                  <c:v>26.57</c:v>
                </c:pt>
                <c:pt idx="22">
                  <c:v>27.99</c:v>
                </c:pt>
                <c:pt idx="23">
                  <c:v>27.54</c:v>
                </c:pt>
                <c:pt idx="24">
                  <c:v>27.87</c:v>
                </c:pt>
                <c:pt idx="25">
                  <c:v>28.07</c:v>
                </c:pt>
                <c:pt idx="26">
                  <c:v>27.51</c:v>
                </c:pt>
                <c:pt idx="27">
                  <c:v>27.53</c:v>
                </c:pt>
                <c:pt idx="28">
                  <c:v>27.6</c:v>
                </c:pt>
                <c:pt idx="29">
                  <c:v>27.84</c:v>
                </c:pt>
                <c:pt idx="30">
                  <c:v>26.05</c:v>
                </c:pt>
                <c:pt idx="31">
                  <c:v>26.63</c:v>
                </c:pt>
                <c:pt idx="32">
                  <c:v>31.02</c:v>
                </c:pt>
                <c:pt idx="33">
                  <c:v>30.7</c:v>
                </c:pt>
                <c:pt idx="34">
                  <c:v>28.36</c:v>
                </c:pt>
                <c:pt idx="35">
                  <c:v>29.14</c:v>
                </c:pt>
                <c:pt idx="36">
                  <c:v>28.48</c:v>
                </c:pt>
                <c:pt idx="37">
                  <c:v>27.22</c:v>
                </c:pt>
                <c:pt idx="38">
                  <c:v>27.45</c:v>
                </c:pt>
                <c:pt idx="39">
                  <c:v>28.32</c:v>
                </c:pt>
                <c:pt idx="40">
                  <c:v>29.24</c:v>
                </c:pt>
                <c:pt idx="41">
                  <c:v>28.52</c:v>
                </c:pt>
                <c:pt idx="42">
                  <c:v>28.89</c:v>
                </c:pt>
                <c:pt idx="43">
                  <c:v>28.55</c:v>
                </c:pt>
                <c:pt idx="44">
                  <c:v>29.6</c:v>
                </c:pt>
                <c:pt idx="45">
                  <c:v>28.77</c:v>
                </c:pt>
                <c:pt idx="46">
                  <c:v>26.91</c:v>
                </c:pt>
                <c:pt idx="47">
                  <c:v>31.07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'h2av-notes'!$C$1</c:f>
              <c:strCache>
                <c:ptCount val="1"/>
                <c:pt idx="0">
                  <c:v>H2AV.rep3.8152015c</c:v>
                </c:pt>
              </c:strCache>
            </c:strRef>
          </c:tx>
          <c:val>
            <c:numRef>
              <c:f>'h2av-notes'!$C$2:$C$73</c:f>
              <c:numCache>
                <c:formatCode>General</c:formatCode>
                <c:ptCount val="72"/>
                <c:pt idx="16">
                  <c:v>22.18</c:v>
                </c:pt>
                <c:pt idx="17">
                  <c:v>21.52</c:v>
                </c:pt>
                <c:pt idx="18">
                  <c:v>21.27</c:v>
                </c:pt>
                <c:pt idx="19">
                  <c:v>20.02</c:v>
                </c:pt>
                <c:pt idx="20">
                  <c:v>20.54</c:v>
                </c:pt>
                <c:pt idx="21">
                  <c:v>21.06</c:v>
                </c:pt>
                <c:pt idx="22">
                  <c:v>23.44</c:v>
                </c:pt>
                <c:pt idx="23">
                  <c:v>22.65</c:v>
                </c:pt>
                <c:pt idx="40">
                  <c:v>18.24</c:v>
                </c:pt>
                <c:pt idx="41">
                  <c:v>21.56</c:v>
                </c:pt>
                <c:pt idx="42">
                  <c:v>19.47</c:v>
                </c:pt>
                <c:pt idx="43">
                  <c:v>13.24</c:v>
                </c:pt>
                <c:pt idx="44">
                  <c:v>20.92</c:v>
                </c:pt>
                <c:pt idx="45">
                  <c:v>20.19</c:v>
                </c:pt>
                <c:pt idx="46">
                  <c:v>20.11</c:v>
                </c:pt>
                <c:pt idx="47">
                  <c:v>22.71</c:v>
                </c:pt>
                <c:pt idx="48">
                  <c:v>19.03</c:v>
                </c:pt>
                <c:pt idx="49">
                  <c:v>19.17</c:v>
                </c:pt>
                <c:pt idx="50">
                  <c:v>19.37</c:v>
                </c:pt>
                <c:pt idx="51">
                  <c:v>19.33</c:v>
                </c:pt>
                <c:pt idx="52">
                  <c:v>18.32</c:v>
                </c:pt>
                <c:pt idx="53">
                  <c:v>19.16</c:v>
                </c:pt>
                <c:pt idx="54">
                  <c:v>18.83</c:v>
                </c:pt>
                <c:pt idx="55">
                  <c:v>18.89</c:v>
                </c:pt>
                <c:pt idx="56">
                  <c:v>21.44</c:v>
                </c:pt>
                <c:pt idx="57">
                  <c:v>19.78</c:v>
                </c:pt>
                <c:pt idx="58">
                  <c:v>19.2</c:v>
                </c:pt>
                <c:pt idx="59">
                  <c:v>18.58</c:v>
                </c:pt>
                <c:pt idx="60">
                  <c:v>21.24</c:v>
                </c:pt>
                <c:pt idx="61">
                  <c:v>19.72</c:v>
                </c:pt>
                <c:pt idx="62">
                  <c:v>19.45</c:v>
                </c:pt>
                <c:pt idx="63">
                  <c:v>19.18</c:v>
                </c:pt>
                <c:pt idx="64">
                  <c:v>19.14</c:v>
                </c:pt>
                <c:pt idx="65">
                  <c:v>19.11</c:v>
                </c:pt>
                <c:pt idx="66">
                  <c:v>18.84</c:v>
                </c:pt>
                <c:pt idx="67">
                  <c:v>18.78</c:v>
                </c:pt>
                <c:pt idx="68">
                  <c:v>19.66</c:v>
                </c:pt>
                <c:pt idx="69">
                  <c:v>19.03</c:v>
                </c:pt>
                <c:pt idx="70">
                  <c:v>19.04</c:v>
                </c:pt>
                <c:pt idx="71">
                  <c:v>19.22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'h2av-notes'!$D$1</c:f>
              <c:strCache>
                <c:ptCount val="1"/>
                <c:pt idx="0">
                  <c:v>h2v-r3p</c:v>
                </c:pt>
              </c:strCache>
            </c:strRef>
          </c:tx>
          <c:val>
            <c:numRef>
              <c:f>'h2av-notes'!$D$2:$D$73</c:f>
              <c:numCache>
                <c:formatCode>General</c:formatCode>
                <c:ptCount val="72"/>
                <c:pt idx="48">
                  <c:v>19.09</c:v>
                </c:pt>
                <c:pt idx="49">
                  <c:v>18.63</c:v>
                </c:pt>
                <c:pt idx="50">
                  <c:v>19.55</c:v>
                </c:pt>
                <c:pt idx="51">
                  <c:v>19.33</c:v>
                </c:pt>
                <c:pt idx="52">
                  <c:v>18.41</c:v>
                </c:pt>
                <c:pt idx="53">
                  <c:v>17.79</c:v>
                </c:pt>
                <c:pt idx="54">
                  <c:v>18.18</c:v>
                </c:pt>
                <c:pt idx="55">
                  <c:v>18.36</c:v>
                </c:pt>
                <c:pt idx="56">
                  <c:v>20.6</c:v>
                </c:pt>
                <c:pt idx="57">
                  <c:v>19.16</c:v>
                </c:pt>
                <c:pt idx="58">
                  <c:v>18.3</c:v>
                </c:pt>
                <c:pt idx="59">
                  <c:v>18.26</c:v>
                </c:pt>
                <c:pt idx="60">
                  <c:v>20.46</c:v>
                </c:pt>
                <c:pt idx="61">
                  <c:v>18.6</c:v>
                </c:pt>
                <c:pt idx="62">
                  <c:v>16.72</c:v>
                </c:pt>
                <c:pt idx="63">
                  <c:v>18.05</c:v>
                </c:pt>
                <c:pt idx="64">
                  <c:v>20.34</c:v>
                </c:pt>
                <c:pt idx="65">
                  <c:v>18.45</c:v>
                </c:pt>
                <c:pt idx="66">
                  <c:v>18.83</c:v>
                </c:pt>
                <c:pt idx="67">
                  <c:v>17.65</c:v>
                </c:pt>
                <c:pt idx="68">
                  <c:v>20.13</c:v>
                </c:pt>
                <c:pt idx="69">
                  <c:v>19.74</c:v>
                </c:pt>
                <c:pt idx="70">
                  <c:v>18.88</c:v>
                </c:pt>
                <c:pt idx="71">
                  <c:v>19.51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'h2av-notes'!$E$1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'h2av-notes'!$E$2:$E$73</c:f>
              <c:numCache>
                <c:formatCode>General</c:formatCode>
                <c:ptCount val="72"/>
                <c:pt idx="16">
                  <c:v>29.36</c:v>
                </c:pt>
                <c:pt idx="17">
                  <c:v>28.7</c:v>
                </c:pt>
                <c:pt idx="18">
                  <c:v>28.45</c:v>
                </c:pt>
                <c:pt idx="19">
                  <c:v>27.2</c:v>
                </c:pt>
                <c:pt idx="20">
                  <c:v>27.72</c:v>
                </c:pt>
                <c:pt idx="21">
                  <c:v>28.24</c:v>
                </c:pt>
                <c:pt idx="22">
                  <c:v>30.62</c:v>
                </c:pt>
                <c:pt idx="23">
                  <c:v>29.83</c:v>
                </c:pt>
                <c:pt idx="40">
                  <c:v>25.42</c:v>
                </c:pt>
                <c:pt idx="41">
                  <c:v>28.74</c:v>
                </c:pt>
                <c:pt idx="42">
                  <c:v>26.65</c:v>
                </c:pt>
                <c:pt idx="43">
                  <c:v>20.42</c:v>
                </c:pt>
                <c:pt idx="44">
                  <c:v>28.1</c:v>
                </c:pt>
                <c:pt idx="45">
                  <c:v>27.37</c:v>
                </c:pt>
                <c:pt idx="46">
                  <c:v>27.29</c:v>
                </c:pt>
                <c:pt idx="47">
                  <c:v>29.89</c:v>
                </c:pt>
                <c:pt idx="48">
                  <c:v>26.21</c:v>
                </c:pt>
                <c:pt idx="49">
                  <c:v>26.35</c:v>
                </c:pt>
                <c:pt idx="50">
                  <c:v>26.55</c:v>
                </c:pt>
                <c:pt idx="51">
                  <c:v>26.51</c:v>
                </c:pt>
                <c:pt idx="52">
                  <c:v>25.5</c:v>
                </c:pt>
                <c:pt idx="53">
                  <c:v>26.34</c:v>
                </c:pt>
                <c:pt idx="54">
                  <c:v>26.01</c:v>
                </c:pt>
                <c:pt idx="55">
                  <c:v>26.07</c:v>
                </c:pt>
                <c:pt idx="56">
                  <c:v>28.62</c:v>
                </c:pt>
                <c:pt idx="57">
                  <c:v>26.96</c:v>
                </c:pt>
                <c:pt idx="58">
                  <c:v>26.38</c:v>
                </c:pt>
                <c:pt idx="59">
                  <c:v>25.76</c:v>
                </c:pt>
                <c:pt idx="60">
                  <c:v>28.42</c:v>
                </c:pt>
                <c:pt idx="61">
                  <c:v>26.9</c:v>
                </c:pt>
                <c:pt idx="62">
                  <c:v>26.63</c:v>
                </c:pt>
                <c:pt idx="63">
                  <c:v>26.36</c:v>
                </c:pt>
                <c:pt idx="64">
                  <c:v>26.32</c:v>
                </c:pt>
                <c:pt idx="65">
                  <c:v>26.29</c:v>
                </c:pt>
                <c:pt idx="66">
                  <c:v>26.02</c:v>
                </c:pt>
                <c:pt idx="67">
                  <c:v>25.96</c:v>
                </c:pt>
                <c:pt idx="68">
                  <c:v>26.84</c:v>
                </c:pt>
                <c:pt idx="69">
                  <c:v>26.21</c:v>
                </c:pt>
                <c:pt idx="70">
                  <c:v>26.22</c:v>
                </c:pt>
                <c:pt idx="71">
                  <c:v>26.4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'h2av-notes'!$F$1</c:f>
              <c:strCache>
                <c:ptCount val="1"/>
              </c:strCache>
            </c:strRef>
          </c:tx>
          <c:val>
            <c:numRef>
              <c:f>'h2av-notes'!$F$2:$F$73</c:f>
              <c:numCache>
                <c:formatCode>General</c:formatCode>
                <c:ptCount val="72"/>
                <c:pt idx="48">
                  <c:v>26.27</c:v>
                </c:pt>
                <c:pt idx="49">
                  <c:v>25.81</c:v>
                </c:pt>
                <c:pt idx="50">
                  <c:v>26.73</c:v>
                </c:pt>
                <c:pt idx="51">
                  <c:v>26.51</c:v>
                </c:pt>
                <c:pt idx="52">
                  <c:v>25.59</c:v>
                </c:pt>
                <c:pt idx="53">
                  <c:v>24.97</c:v>
                </c:pt>
                <c:pt idx="54">
                  <c:v>25.36</c:v>
                </c:pt>
                <c:pt idx="55">
                  <c:v>25.54</c:v>
                </c:pt>
                <c:pt idx="56">
                  <c:v>27.78</c:v>
                </c:pt>
                <c:pt idx="57">
                  <c:v>26.34</c:v>
                </c:pt>
                <c:pt idx="58">
                  <c:v>25.48</c:v>
                </c:pt>
                <c:pt idx="59">
                  <c:v>25.44</c:v>
                </c:pt>
                <c:pt idx="60">
                  <c:v>27.64</c:v>
                </c:pt>
                <c:pt idx="61">
                  <c:v>25.78</c:v>
                </c:pt>
                <c:pt idx="62">
                  <c:v>23.9</c:v>
                </c:pt>
                <c:pt idx="63">
                  <c:v>25.23</c:v>
                </c:pt>
                <c:pt idx="64">
                  <c:v>27.52</c:v>
                </c:pt>
                <c:pt idx="65">
                  <c:v>25.63</c:v>
                </c:pt>
                <c:pt idx="66">
                  <c:v>26.01</c:v>
                </c:pt>
                <c:pt idx="67">
                  <c:v>24.83</c:v>
                </c:pt>
                <c:pt idx="68">
                  <c:v>27.31</c:v>
                </c:pt>
                <c:pt idx="69">
                  <c:v>26.92</c:v>
                </c:pt>
                <c:pt idx="70">
                  <c:v>26.06</c:v>
                </c:pt>
                <c:pt idx="71">
                  <c:v>26.69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75064"/>
        <c:axId val="2113376744"/>
      </c:lineChart>
      <c:catAx>
        <c:axId val="211337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76744"/>
        <c:crosses val="autoZero"/>
        <c:auto val="1"/>
        <c:lblAlgn val="ctr"/>
        <c:lblOffset val="100"/>
        <c:noMultiLvlLbl val="0"/>
      </c:catAx>
      <c:valAx>
        <c:axId val="211337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7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'ef - notes'!$C$1</c:f>
              <c:strCache>
                <c:ptCount val="1"/>
                <c:pt idx="0">
                  <c:v>EF1d.rep2.7292015b</c:v>
                </c:pt>
              </c:strCache>
            </c:strRef>
          </c:tx>
          <c:val>
            <c:numRef>
              <c:f>'ef - notes'!$C$2:$C$74</c:f>
              <c:numCache>
                <c:formatCode>General</c:formatCode>
                <c:ptCount val="73"/>
                <c:pt idx="0">
                  <c:v>29.31</c:v>
                </c:pt>
                <c:pt idx="1">
                  <c:v>29.55</c:v>
                </c:pt>
                <c:pt idx="2">
                  <c:v>30.53</c:v>
                </c:pt>
                <c:pt idx="3">
                  <c:v>29.95</c:v>
                </c:pt>
                <c:pt idx="4">
                  <c:v>28.46</c:v>
                </c:pt>
                <c:pt idx="5">
                  <c:v>36.54</c:v>
                </c:pt>
                <c:pt idx="6">
                  <c:v>28.65</c:v>
                </c:pt>
                <c:pt idx="7">
                  <c:v>27.95</c:v>
                </c:pt>
                <c:pt idx="8">
                  <c:v>30.67</c:v>
                </c:pt>
                <c:pt idx="9">
                  <c:v>28.12</c:v>
                </c:pt>
                <c:pt idx="10">
                  <c:v>29.16</c:v>
                </c:pt>
                <c:pt idx="11">
                  <c:v>27.27</c:v>
                </c:pt>
                <c:pt idx="12">
                  <c:v>27.37</c:v>
                </c:pt>
                <c:pt idx="13">
                  <c:v>30.09</c:v>
                </c:pt>
                <c:pt idx="14">
                  <c:v>29.79</c:v>
                </c:pt>
                <c:pt idx="15">
                  <c:v>30.82</c:v>
                </c:pt>
                <c:pt idx="16">
                  <c:v>28.78</c:v>
                </c:pt>
                <c:pt idx="17">
                  <c:v>28.43</c:v>
                </c:pt>
                <c:pt idx="18">
                  <c:v>27.67</c:v>
                </c:pt>
                <c:pt idx="19">
                  <c:v>26.78</c:v>
                </c:pt>
                <c:pt idx="20">
                  <c:v>28.71</c:v>
                </c:pt>
                <c:pt idx="21">
                  <c:v>28.07</c:v>
                </c:pt>
                <c:pt idx="22">
                  <c:v>27.43</c:v>
                </c:pt>
                <c:pt idx="23">
                  <c:v>28.8</c:v>
                </c:pt>
                <c:pt idx="24">
                  <c:v>31.49</c:v>
                </c:pt>
                <c:pt idx="25">
                  <c:v>28.83</c:v>
                </c:pt>
                <c:pt idx="26">
                  <c:v>29.17</c:v>
                </c:pt>
                <c:pt idx="27">
                  <c:v>31.15</c:v>
                </c:pt>
                <c:pt idx="28">
                  <c:v>30.09</c:v>
                </c:pt>
                <c:pt idx="29">
                  <c:v>30.33</c:v>
                </c:pt>
                <c:pt idx="30">
                  <c:v>28.4</c:v>
                </c:pt>
                <c:pt idx="31">
                  <c:v>28.67</c:v>
                </c:pt>
                <c:pt idx="32">
                  <c:v>31.56</c:v>
                </c:pt>
                <c:pt idx="33">
                  <c:v>31.09</c:v>
                </c:pt>
                <c:pt idx="34">
                  <c:v>29.69</c:v>
                </c:pt>
                <c:pt idx="35">
                  <c:v>31.58</c:v>
                </c:pt>
                <c:pt idx="36">
                  <c:v>28.75</c:v>
                </c:pt>
                <c:pt idx="37">
                  <c:v>31.16</c:v>
                </c:pt>
                <c:pt idx="38">
                  <c:v>30.34</c:v>
                </c:pt>
                <c:pt idx="39">
                  <c:v>30.95</c:v>
                </c:pt>
                <c:pt idx="40">
                  <c:v>29.57</c:v>
                </c:pt>
                <c:pt idx="41">
                  <c:v>29.92</c:v>
                </c:pt>
                <c:pt idx="42">
                  <c:v>30.45</c:v>
                </c:pt>
                <c:pt idx="43">
                  <c:v>30.2</c:v>
                </c:pt>
                <c:pt idx="44">
                  <c:v>32.65</c:v>
                </c:pt>
                <c:pt idx="45">
                  <c:v>28.53</c:v>
                </c:pt>
                <c:pt idx="46">
                  <c:v>28.61</c:v>
                </c:pt>
                <c:pt idx="47">
                  <c:v>32.2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'ef - notes'!$E$1</c:f>
              <c:strCache>
                <c:ptCount val="1"/>
                <c:pt idx="0">
                  <c:v>EF1d_rep1_corr</c:v>
                </c:pt>
              </c:strCache>
            </c:strRef>
          </c:tx>
          <c:val>
            <c:numRef>
              <c:f>'ef - notes'!$E$2:$E$74</c:f>
              <c:numCache>
                <c:formatCode>General</c:formatCode>
                <c:ptCount val="73"/>
                <c:pt idx="0">
                  <c:v>30.4</c:v>
                </c:pt>
                <c:pt idx="1">
                  <c:v>30.05</c:v>
                </c:pt>
                <c:pt idx="2">
                  <c:v>30.59</c:v>
                </c:pt>
                <c:pt idx="3">
                  <c:v>29.73</c:v>
                </c:pt>
                <c:pt idx="4">
                  <c:v>27.98</c:v>
                </c:pt>
                <c:pt idx="5">
                  <c:v>35.62</c:v>
                </c:pt>
                <c:pt idx="6">
                  <c:v>28.72</c:v>
                </c:pt>
                <c:pt idx="7">
                  <c:v>28.03</c:v>
                </c:pt>
                <c:pt idx="8">
                  <c:v>31.12</c:v>
                </c:pt>
                <c:pt idx="9">
                  <c:v>28.59</c:v>
                </c:pt>
                <c:pt idx="10">
                  <c:v>29.84</c:v>
                </c:pt>
                <c:pt idx="11">
                  <c:v>26.82</c:v>
                </c:pt>
                <c:pt idx="12">
                  <c:v>27.52</c:v>
                </c:pt>
                <c:pt idx="13">
                  <c:v>30.03</c:v>
                </c:pt>
                <c:pt idx="14">
                  <c:v>29.62</c:v>
                </c:pt>
                <c:pt idx="15">
                  <c:v>31.05</c:v>
                </c:pt>
                <c:pt idx="16">
                  <c:v>29.09</c:v>
                </c:pt>
                <c:pt idx="17">
                  <c:v>28.61</c:v>
                </c:pt>
                <c:pt idx="18">
                  <c:v>27.36</c:v>
                </c:pt>
                <c:pt idx="19">
                  <c:v>26.21</c:v>
                </c:pt>
                <c:pt idx="20">
                  <c:v>27.84</c:v>
                </c:pt>
                <c:pt idx="21">
                  <c:v>27.03</c:v>
                </c:pt>
                <c:pt idx="22">
                  <c:v>26.52</c:v>
                </c:pt>
                <c:pt idx="23">
                  <c:v>28.47</c:v>
                </c:pt>
                <c:pt idx="24">
                  <c:v>31.52</c:v>
                </c:pt>
                <c:pt idx="25">
                  <c:v>28.68</c:v>
                </c:pt>
                <c:pt idx="26">
                  <c:v>28.49</c:v>
                </c:pt>
                <c:pt idx="27">
                  <c:v>30.05</c:v>
                </c:pt>
                <c:pt idx="28">
                  <c:v>29.5</c:v>
                </c:pt>
                <c:pt idx="29">
                  <c:v>29.06</c:v>
                </c:pt>
                <c:pt idx="30">
                  <c:v>28.32</c:v>
                </c:pt>
                <c:pt idx="31">
                  <c:v>28.83</c:v>
                </c:pt>
                <c:pt idx="32">
                  <c:v>32.14</c:v>
                </c:pt>
                <c:pt idx="33">
                  <c:v>31.45</c:v>
                </c:pt>
                <c:pt idx="34">
                  <c:v>29.93</c:v>
                </c:pt>
                <c:pt idx="35">
                  <c:v>31.49</c:v>
                </c:pt>
                <c:pt idx="36">
                  <c:v>28.54</c:v>
                </c:pt>
                <c:pt idx="37">
                  <c:v>31.0</c:v>
                </c:pt>
                <c:pt idx="38">
                  <c:v>29.74</c:v>
                </c:pt>
                <c:pt idx="39">
                  <c:v>30.72</c:v>
                </c:pt>
                <c:pt idx="40">
                  <c:v>31.44</c:v>
                </c:pt>
                <c:pt idx="41">
                  <c:v>31.2</c:v>
                </c:pt>
                <c:pt idx="42">
                  <c:v>31.17</c:v>
                </c:pt>
                <c:pt idx="43">
                  <c:v>30.96</c:v>
                </c:pt>
                <c:pt idx="44">
                  <c:v>32.37</c:v>
                </c:pt>
                <c:pt idx="45">
                  <c:v>29.1</c:v>
                </c:pt>
                <c:pt idx="46">
                  <c:v>28.86</c:v>
                </c:pt>
                <c:pt idx="47">
                  <c:v>32.67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'ef - notes'!$F$1</c:f>
              <c:strCache>
                <c:ptCount val="1"/>
                <c:pt idx="0">
                  <c:v>EF1d.rep1.8182015b</c:v>
                </c:pt>
              </c:strCache>
            </c:strRef>
          </c:tx>
          <c:val>
            <c:numRef>
              <c:f>'ef - notes'!$F$2:$F$74</c:f>
              <c:numCache>
                <c:formatCode>General</c:formatCode>
                <c:ptCount val="73"/>
                <c:pt idx="0">
                  <c:v>22.67</c:v>
                </c:pt>
                <c:pt idx="1">
                  <c:v>20.31</c:v>
                </c:pt>
                <c:pt idx="2">
                  <c:v>23.33</c:v>
                </c:pt>
                <c:pt idx="3">
                  <c:v>21.94</c:v>
                </c:pt>
                <c:pt idx="4">
                  <c:v>23.05</c:v>
                </c:pt>
                <c:pt idx="5">
                  <c:v>28.63</c:v>
                </c:pt>
                <c:pt idx="6">
                  <c:v>21.47</c:v>
                </c:pt>
                <c:pt idx="7">
                  <c:v>23.03</c:v>
                </c:pt>
                <c:pt idx="24">
                  <c:v>23.85</c:v>
                </c:pt>
                <c:pt idx="25">
                  <c:v>22.5</c:v>
                </c:pt>
                <c:pt idx="26">
                  <c:v>22.53</c:v>
                </c:pt>
                <c:pt idx="27">
                  <c:v>22.83</c:v>
                </c:pt>
                <c:pt idx="28">
                  <c:v>23.1</c:v>
                </c:pt>
                <c:pt idx="29">
                  <c:v>22.38</c:v>
                </c:pt>
                <c:pt idx="30">
                  <c:v>23.85</c:v>
                </c:pt>
                <c:pt idx="31">
                  <c:v>23.6</c:v>
                </c:pt>
                <c:pt idx="48">
                  <c:v>21.7</c:v>
                </c:pt>
                <c:pt idx="49">
                  <c:v>20.37</c:v>
                </c:pt>
                <c:pt idx="50">
                  <c:v>20.9</c:v>
                </c:pt>
                <c:pt idx="51">
                  <c:v>21.47</c:v>
                </c:pt>
                <c:pt idx="52">
                  <c:v>20.8</c:v>
                </c:pt>
                <c:pt idx="53">
                  <c:v>20.54</c:v>
                </c:pt>
                <c:pt idx="54">
                  <c:v>21.65</c:v>
                </c:pt>
                <c:pt idx="55">
                  <c:v>21.93</c:v>
                </c:pt>
                <c:pt idx="56">
                  <c:v>22.85</c:v>
                </c:pt>
                <c:pt idx="57">
                  <c:v>22.12</c:v>
                </c:pt>
                <c:pt idx="58">
                  <c:v>21.4</c:v>
                </c:pt>
                <c:pt idx="59">
                  <c:v>20.85</c:v>
                </c:pt>
                <c:pt idx="60">
                  <c:v>23.36</c:v>
                </c:pt>
                <c:pt idx="61">
                  <c:v>21.45</c:v>
                </c:pt>
                <c:pt idx="62">
                  <c:v>20.96</c:v>
                </c:pt>
                <c:pt idx="63">
                  <c:v>20.83</c:v>
                </c:pt>
                <c:pt idx="64">
                  <c:v>21.36</c:v>
                </c:pt>
                <c:pt idx="65">
                  <c:v>20.18</c:v>
                </c:pt>
                <c:pt idx="66">
                  <c:v>19.85</c:v>
                </c:pt>
                <c:pt idx="67">
                  <c:v>20.49</c:v>
                </c:pt>
                <c:pt idx="68">
                  <c:v>21.23</c:v>
                </c:pt>
                <c:pt idx="69">
                  <c:v>20.71</c:v>
                </c:pt>
                <c:pt idx="70">
                  <c:v>20.02</c:v>
                </c:pt>
                <c:pt idx="71">
                  <c:v>21.28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'ef - notes'!$G$1</c:f>
              <c:strCache>
                <c:ptCount val="1"/>
                <c:pt idx="0">
                  <c:v>rep-corr</c:v>
                </c:pt>
              </c:strCache>
            </c:strRef>
          </c:tx>
          <c:val>
            <c:numRef>
              <c:f>'ef - notes'!$G$2:$G$74</c:f>
              <c:numCache>
                <c:formatCode>General</c:formatCode>
                <c:ptCount val="73"/>
                <c:pt idx="0">
                  <c:v>29.43</c:v>
                </c:pt>
                <c:pt idx="1">
                  <c:v>27.07</c:v>
                </c:pt>
                <c:pt idx="2">
                  <c:v>30.09</c:v>
                </c:pt>
                <c:pt idx="3">
                  <c:v>28.7</c:v>
                </c:pt>
                <c:pt idx="4">
                  <c:v>29.81</c:v>
                </c:pt>
                <c:pt idx="5">
                  <c:v>35.39</c:v>
                </c:pt>
                <c:pt idx="6">
                  <c:v>28.23</c:v>
                </c:pt>
                <c:pt idx="7">
                  <c:v>29.79</c:v>
                </c:pt>
                <c:pt idx="24">
                  <c:v>30.61</c:v>
                </c:pt>
                <c:pt idx="25">
                  <c:v>29.26</c:v>
                </c:pt>
                <c:pt idx="26">
                  <c:v>29.29</c:v>
                </c:pt>
                <c:pt idx="27">
                  <c:v>29.59</c:v>
                </c:pt>
                <c:pt idx="28">
                  <c:v>29.86</c:v>
                </c:pt>
                <c:pt idx="29">
                  <c:v>29.14</c:v>
                </c:pt>
                <c:pt idx="30">
                  <c:v>30.61</c:v>
                </c:pt>
                <c:pt idx="31">
                  <c:v>30.36</c:v>
                </c:pt>
                <c:pt idx="48">
                  <c:v>28.46</c:v>
                </c:pt>
                <c:pt idx="49">
                  <c:v>27.13</c:v>
                </c:pt>
                <c:pt idx="50">
                  <c:v>27.66</c:v>
                </c:pt>
                <c:pt idx="51">
                  <c:v>28.23</c:v>
                </c:pt>
                <c:pt idx="52">
                  <c:v>27.56</c:v>
                </c:pt>
                <c:pt idx="53">
                  <c:v>27.3</c:v>
                </c:pt>
                <c:pt idx="54">
                  <c:v>28.41</c:v>
                </c:pt>
                <c:pt idx="55">
                  <c:v>28.69</c:v>
                </c:pt>
                <c:pt idx="56">
                  <c:v>29.61</c:v>
                </c:pt>
                <c:pt idx="57">
                  <c:v>28.88</c:v>
                </c:pt>
                <c:pt idx="58">
                  <c:v>28.16</c:v>
                </c:pt>
                <c:pt idx="59">
                  <c:v>27.61</c:v>
                </c:pt>
                <c:pt idx="60">
                  <c:v>30.12</c:v>
                </c:pt>
                <c:pt idx="61">
                  <c:v>28.21</c:v>
                </c:pt>
                <c:pt idx="62">
                  <c:v>27.72</c:v>
                </c:pt>
                <c:pt idx="63">
                  <c:v>27.59</c:v>
                </c:pt>
                <c:pt idx="64">
                  <c:v>28.12</c:v>
                </c:pt>
                <c:pt idx="65">
                  <c:v>26.94</c:v>
                </c:pt>
                <c:pt idx="66">
                  <c:v>26.61</c:v>
                </c:pt>
                <c:pt idx="67">
                  <c:v>27.25</c:v>
                </c:pt>
                <c:pt idx="68">
                  <c:v>27.99</c:v>
                </c:pt>
                <c:pt idx="69">
                  <c:v>27.47</c:v>
                </c:pt>
                <c:pt idx="70">
                  <c:v>26.78</c:v>
                </c:pt>
                <c:pt idx="71">
                  <c:v>28.04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'ef - notes'!$H$1</c:f>
              <c:strCache>
                <c:ptCount val="1"/>
                <c:pt idx="0">
                  <c:v>EF1d.rep2.8182015b</c:v>
                </c:pt>
              </c:strCache>
            </c:strRef>
          </c:tx>
          <c:val>
            <c:numRef>
              <c:f>'ef - notes'!$H$2:$H$74</c:f>
              <c:numCache>
                <c:formatCode>General</c:formatCode>
                <c:ptCount val="73"/>
                <c:pt idx="48">
                  <c:v>20.82</c:v>
                </c:pt>
                <c:pt idx="49">
                  <c:v>19.6</c:v>
                </c:pt>
                <c:pt idx="50">
                  <c:v>20.33</c:v>
                </c:pt>
                <c:pt idx="51">
                  <c:v>21.09</c:v>
                </c:pt>
                <c:pt idx="52">
                  <c:v>20.68</c:v>
                </c:pt>
                <c:pt idx="53">
                  <c:v>16.86</c:v>
                </c:pt>
                <c:pt idx="54">
                  <c:v>9.75</c:v>
                </c:pt>
                <c:pt idx="55">
                  <c:v>22.03</c:v>
                </c:pt>
                <c:pt idx="56">
                  <c:v>22.89</c:v>
                </c:pt>
                <c:pt idx="57">
                  <c:v>22.08</c:v>
                </c:pt>
                <c:pt idx="58">
                  <c:v>20.76</c:v>
                </c:pt>
                <c:pt idx="59">
                  <c:v>20.72</c:v>
                </c:pt>
                <c:pt idx="60">
                  <c:v>22.51</c:v>
                </c:pt>
                <c:pt idx="61">
                  <c:v>21.23</c:v>
                </c:pt>
                <c:pt idx="62">
                  <c:v>20.86</c:v>
                </c:pt>
                <c:pt idx="63">
                  <c:v>18.31</c:v>
                </c:pt>
                <c:pt idx="64">
                  <c:v>21.58</c:v>
                </c:pt>
                <c:pt idx="65">
                  <c:v>20.46</c:v>
                </c:pt>
                <c:pt idx="66">
                  <c:v>20.24</c:v>
                </c:pt>
                <c:pt idx="67">
                  <c:v>20.78</c:v>
                </c:pt>
                <c:pt idx="68">
                  <c:v>15.09</c:v>
                </c:pt>
                <c:pt idx="69">
                  <c:v>21.1</c:v>
                </c:pt>
                <c:pt idx="70">
                  <c:v>20.83</c:v>
                </c:pt>
                <c:pt idx="71">
                  <c:v>21.69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'ef - notes'!$I$1</c:f>
              <c:strCache>
                <c:ptCount val="1"/>
                <c:pt idx="0">
                  <c:v>rep-corr</c:v>
                </c:pt>
              </c:strCache>
            </c:strRef>
          </c:tx>
          <c:val>
            <c:numRef>
              <c:f>'ef - notes'!$I$2:$I$74</c:f>
              <c:numCache>
                <c:formatCode>General</c:formatCode>
                <c:ptCount val="73"/>
                <c:pt idx="48">
                  <c:v>27.58</c:v>
                </c:pt>
                <c:pt idx="49">
                  <c:v>26.36</c:v>
                </c:pt>
                <c:pt idx="50">
                  <c:v>27.09</c:v>
                </c:pt>
                <c:pt idx="51">
                  <c:v>27.85</c:v>
                </c:pt>
                <c:pt idx="52">
                  <c:v>27.44</c:v>
                </c:pt>
                <c:pt idx="53">
                  <c:v>23.62</c:v>
                </c:pt>
                <c:pt idx="54">
                  <c:v>16.51</c:v>
                </c:pt>
                <c:pt idx="55">
                  <c:v>28.79</c:v>
                </c:pt>
                <c:pt idx="56">
                  <c:v>29.65</c:v>
                </c:pt>
                <c:pt idx="57">
                  <c:v>28.84</c:v>
                </c:pt>
                <c:pt idx="58">
                  <c:v>27.52</c:v>
                </c:pt>
                <c:pt idx="59">
                  <c:v>27.48</c:v>
                </c:pt>
                <c:pt idx="60">
                  <c:v>29.27</c:v>
                </c:pt>
                <c:pt idx="61">
                  <c:v>27.99</c:v>
                </c:pt>
                <c:pt idx="62">
                  <c:v>27.62</c:v>
                </c:pt>
                <c:pt idx="63">
                  <c:v>25.07</c:v>
                </c:pt>
                <c:pt idx="64">
                  <c:v>28.34</c:v>
                </c:pt>
                <c:pt idx="65">
                  <c:v>27.22</c:v>
                </c:pt>
                <c:pt idx="66">
                  <c:v>27.0</c:v>
                </c:pt>
                <c:pt idx="67">
                  <c:v>27.54</c:v>
                </c:pt>
                <c:pt idx="68">
                  <c:v>21.85</c:v>
                </c:pt>
                <c:pt idx="69">
                  <c:v>27.86</c:v>
                </c:pt>
                <c:pt idx="70">
                  <c:v>27.59</c:v>
                </c:pt>
                <c:pt idx="71">
                  <c:v>28.45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91752"/>
        <c:axId val="2124494936"/>
      </c:lineChart>
      <c:catAx>
        <c:axId val="212449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94936"/>
        <c:crosses val="autoZero"/>
        <c:auto val="1"/>
        <c:lblAlgn val="ctr"/>
        <c:lblOffset val="100"/>
        <c:noMultiLvlLbl val="0"/>
      </c:catAx>
      <c:valAx>
        <c:axId val="212449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9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'28s notes'!$A$1</c:f>
              <c:strCache>
                <c:ptCount val="1"/>
                <c:pt idx="0">
                  <c:v>28s.rep1.8262015</c:v>
                </c:pt>
              </c:strCache>
            </c:strRef>
          </c:tx>
          <c:val>
            <c:numRef>
              <c:f>'28s notes'!$A$2:$A$74</c:f>
              <c:numCache>
                <c:formatCode>General</c:formatCode>
                <c:ptCount val="73"/>
                <c:pt idx="0">
                  <c:v>30.78</c:v>
                </c:pt>
                <c:pt idx="1">
                  <c:v>29.83</c:v>
                </c:pt>
                <c:pt idx="2">
                  <c:v>30.75</c:v>
                </c:pt>
                <c:pt idx="3">
                  <c:v>29.27</c:v>
                </c:pt>
                <c:pt idx="4">
                  <c:v>29.24</c:v>
                </c:pt>
                <c:pt idx="5">
                  <c:v>36.39</c:v>
                </c:pt>
                <c:pt idx="6">
                  <c:v>28.25</c:v>
                </c:pt>
                <c:pt idx="7">
                  <c:v>29.8</c:v>
                </c:pt>
                <c:pt idx="8">
                  <c:v>30.68</c:v>
                </c:pt>
                <c:pt idx="9">
                  <c:v>28.82</c:v>
                </c:pt>
                <c:pt idx="10">
                  <c:v>29.3</c:v>
                </c:pt>
                <c:pt idx="11">
                  <c:v>29.24</c:v>
                </c:pt>
                <c:pt idx="12">
                  <c:v>29.24</c:v>
                </c:pt>
                <c:pt idx="13">
                  <c:v>30.11</c:v>
                </c:pt>
                <c:pt idx="14">
                  <c:v>28.16</c:v>
                </c:pt>
                <c:pt idx="15">
                  <c:v>29.28</c:v>
                </c:pt>
                <c:pt idx="16">
                  <c:v>30.45</c:v>
                </c:pt>
                <c:pt idx="17">
                  <c:v>28.32</c:v>
                </c:pt>
                <c:pt idx="18">
                  <c:v>28.43</c:v>
                </c:pt>
                <c:pt idx="19">
                  <c:v>27.09</c:v>
                </c:pt>
                <c:pt idx="20">
                  <c:v>28.3</c:v>
                </c:pt>
                <c:pt idx="21">
                  <c:v>27.86</c:v>
                </c:pt>
                <c:pt idx="22">
                  <c:v>27.59</c:v>
                </c:pt>
                <c:pt idx="23">
                  <c:v>27.97</c:v>
                </c:pt>
                <c:pt idx="24">
                  <c:v>30.78</c:v>
                </c:pt>
                <c:pt idx="25">
                  <c:v>29.34</c:v>
                </c:pt>
                <c:pt idx="26">
                  <c:v>29.56</c:v>
                </c:pt>
                <c:pt idx="27">
                  <c:v>29.58</c:v>
                </c:pt>
                <c:pt idx="28">
                  <c:v>29.79</c:v>
                </c:pt>
                <c:pt idx="29">
                  <c:v>28.67</c:v>
                </c:pt>
                <c:pt idx="30">
                  <c:v>29.05</c:v>
                </c:pt>
                <c:pt idx="31">
                  <c:v>28.24</c:v>
                </c:pt>
                <c:pt idx="32">
                  <c:v>31.12</c:v>
                </c:pt>
                <c:pt idx="33">
                  <c:v>31.17</c:v>
                </c:pt>
                <c:pt idx="34">
                  <c:v>28.42</c:v>
                </c:pt>
                <c:pt idx="35">
                  <c:v>29.42</c:v>
                </c:pt>
                <c:pt idx="36">
                  <c:v>28.98</c:v>
                </c:pt>
                <c:pt idx="37">
                  <c:v>28.11</c:v>
                </c:pt>
                <c:pt idx="38">
                  <c:v>30.72</c:v>
                </c:pt>
                <c:pt idx="39">
                  <c:v>30.63</c:v>
                </c:pt>
                <c:pt idx="40">
                  <c:v>30.97</c:v>
                </c:pt>
                <c:pt idx="41">
                  <c:v>29.67</c:v>
                </c:pt>
                <c:pt idx="42">
                  <c:v>31.27</c:v>
                </c:pt>
                <c:pt idx="43">
                  <c:v>30.28</c:v>
                </c:pt>
                <c:pt idx="44">
                  <c:v>29.41</c:v>
                </c:pt>
                <c:pt idx="45">
                  <c:v>28.39</c:v>
                </c:pt>
                <c:pt idx="46">
                  <c:v>26.94</c:v>
                </c:pt>
                <c:pt idx="47">
                  <c:v>29.16</c:v>
                </c:pt>
                <c:pt idx="48">
                  <c:v>27.07</c:v>
                </c:pt>
                <c:pt idx="49">
                  <c:v>26.12</c:v>
                </c:pt>
                <c:pt idx="50">
                  <c:v>27.24</c:v>
                </c:pt>
                <c:pt idx="51">
                  <c:v>27.59</c:v>
                </c:pt>
                <c:pt idx="52">
                  <c:v>27.33</c:v>
                </c:pt>
                <c:pt idx="53">
                  <c:v>27.03</c:v>
                </c:pt>
                <c:pt idx="54">
                  <c:v>26.42</c:v>
                </c:pt>
                <c:pt idx="55">
                  <c:v>28.07</c:v>
                </c:pt>
                <c:pt idx="56">
                  <c:v>28.74</c:v>
                </c:pt>
                <c:pt idx="57">
                  <c:v>27.5</c:v>
                </c:pt>
                <c:pt idx="58">
                  <c:v>27.36</c:v>
                </c:pt>
                <c:pt idx="59">
                  <c:v>27.9</c:v>
                </c:pt>
                <c:pt idx="60">
                  <c:v>29.37</c:v>
                </c:pt>
                <c:pt idx="61">
                  <c:v>28.21</c:v>
                </c:pt>
                <c:pt idx="62">
                  <c:v>27.43</c:v>
                </c:pt>
                <c:pt idx="63">
                  <c:v>27.5</c:v>
                </c:pt>
                <c:pt idx="64">
                  <c:v>26.26</c:v>
                </c:pt>
                <c:pt idx="65">
                  <c:v>26.11</c:v>
                </c:pt>
                <c:pt idx="66">
                  <c:v>25.83</c:v>
                </c:pt>
                <c:pt idx="67">
                  <c:v>26.4</c:v>
                </c:pt>
                <c:pt idx="68">
                  <c:v>27.49</c:v>
                </c:pt>
                <c:pt idx="69">
                  <c:v>27.34</c:v>
                </c:pt>
                <c:pt idx="70">
                  <c:v>26.69</c:v>
                </c:pt>
                <c:pt idx="71">
                  <c:v>27.59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'28s notes'!$B$1</c:f>
              <c:strCache>
                <c:ptCount val="1"/>
                <c:pt idx="0">
                  <c:v>28s.rep2.8262015b</c:v>
                </c:pt>
              </c:strCache>
            </c:strRef>
          </c:tx>
          <c:val>
            <c:numRef>
              <c:f>'28s notes'!$B$2:$B$74</c:f>
              <c:numCache>
                <c:formatCode>General</c:formatCode>
                <c:ptCount val="73"/>
                <c:pt idx="0">
                  <c:v>32.7932002</c:v>
                </c:pt>
                <c:pt idx="1">
                  <c:v>32.03770108</c:v>
                </c:pt>
                <c:pt idx="2">
                  <c:v>33.79120386</c:v>
                </c:pt>
                <c:pt idx="3">
                  <c:v>33.37131353</c:v>
                </c:pt>
                <c:pt idx="4">
                  <c:v>33.56436808</c:v>
                </c:pt>
                <c:pt idx="5">
                  <c:v>38.74810748</c:v>
                </c:pt>
                <c:pt idx="6">
                  <c:v>32.31199987</c:v>
                </c:pt>
                <c:pt idx="7">
                  <c:v>33.15197112</c:v>
                </c:pt>
                <c:pt idx="8">
                  <c:v>33.47179354</c:v>
                </c:pt>
                <c:pt idx="9">
                  <c:v>29.9671103</c:v>
                </c:pt>
                <c:pt idx="10">
                  <c:v>32.27323018</c:v>
                </c:pt>
                <c:pt idx="11">
                  <c:v>32.03866433</c:v>
                </c:pt>
                <c:pt idx="12">
                  <c:v>31.4700001</c:v>
                </c:pt>
                <c:pt idx="13">
                  <c:v>32.3229997</c:v>
                </c:pt>
                <c:pt idx="14">
                  <c:v>30.38870624</c:v>
                </c:pt>
                <c:pt idx="15">
                  <c:v>32.4744636</c:v>
                </c:pt>
                <c:pt idx="16">
                  <c:v>33.44949652</c:v>
                </c:pt>
                <c:pt idx="17">
                  <c:v>32.8535964</c:v>
                </c:pt>
                <c:pt idx="18">
                  <c:v>32.91598155</c:v>
                </c:pt>
                <c:pt idx="19">
                  <c:v>32.39401959</c:v>
                </c:pt>
                <c:pt idx="20">
                  <c:v>32.40767617</c:v>
                </c:pt>
                <c:pt idx="21">
                  <c:v>32.52632915</c:v>
                </c:pt>
                <c:pt idx="22">
                  <c:v>32.67857304</c:v>
                </c:pt>
                <c:pt idx="23">
                  <c:v>31.33723506</c:v>
                </c:pt>
                <c:pt idx="24">
                  <c:v>34.34749686</c:v>
                </c:pt>
                <c:pt idx="25">
                  <c:v>33.44783845</c:v>
                </c:pt>
                <c:pt idx="26">
                  <c:v>32.5505715</c:v>
                </c:pt>
                <c:pt idx="27">
                  <c:v>34.04071403</c:v>
                </c:pt>
                <c:pt idx="28">
                  <c:v>33.62301155</c:v>
                </c:pt>
                <c:pt idx="29">
                  <c:v>32.01095868</c:v>
                </c:pt>
                <c:pt idx="30">
                  <c:v>34.11040359</c:v>
                </c:pt>
                <c:pt idx="31">
                  <c:v>32.51659419</c:v>
                </c:pt>
                <c:pt idx="32">
                  <c:v>35.14484863</c:v>
                </c:pt>
                <c:pt idx="33">
                  <c:v>35.24092196</c:v>
                </c:pt>
                <c:pt idx="34">
                  <c:v>32.27435133</c:v>
                </c:pt>
                <c:pt idx="35">
                  <c:v>34.24987914</c:v>
                </c:pt>
                <c:pt idx="36">
                  <c:v>34.73817932</c:v>
                </c:pt>
                <c:pt idx="37">
                  <c:v>33.29199246</c:v>
                </c:pt>
                <c:pt idx="38">
                  <c:v>35.02538854</c:v>
                </c:pt>
                <c:pt idx="39">
                  <c:v>35.17870302</c:v>
                </c:pt>
                <c:pt idx="40">
                  <c:v>34.62704062</c:v>
                </c:pt>
                <c:pt idx="41">
                  <c:v>34.41409275</c:v>
                </c:pt>
                <c:pt idx="42">
                  <c:v>35.73036793</c:v>
                </c:pt>
                <c:pt idx="43">
                  <c:v>35.00664429</c:v>
                </c:pt>
                <c:pt idx="44">
                  <c:v>34.26108284</c:v>
                </c:pt>
                <c:pt idx="45">
                  <c:v>33.68506502</c:v>
                </c:pt>
                <c:pt idx="46">
                  <c:v>33.52079324</c:v>
                </c:pt>
                <c:pt idx="47">
                  <c:v>34.02751946</c:v>
                </c:pt>
                <c:pt idx="48">
                  <c:v>30.6579011</c:v>
                </c:pt>
                <c:pt idx="49">
                  <c:v>30.06699823</c:v>
                </c:pt>
                <c:pt idx="50">
                  <c:v>32.0183728</c:v>
                </c:pt>
                <c:pt idx="51">
                  <c:v>32.59434456</c:v>
                </c:pt>
                <c:pt idx="52">
                  <c:v>32.03382769</c:v>
                </c:pt>
                <c:pt idx="53">
                  <c:v>32.05598425</c:v>
                </c:pt>
                <c:pt idx="54">
                  <c:v>31.32921191</c:v>
                </c:pt>
                <c:pt idx="55">
                  <c:v>32.63815129</c:v>
                </c:pt>
                <c:pt idx="56">
                  <c:v>34.07829511</c:v>
                </c:pt>
                <c:pt idx="57">
                  <c:v>33.73271525</c:v>
                </c:pt>
                <c:pt idx="58">
                  <c:v>32.43076495</c:v>
                </c:pt>
                <c:pt idx="59">
                  <c:v>33.33082691</c:v>
                </c:pt>
                <c:pt idx="60">
                  <c:v>34.62306396</c:v>
                </c:pt>
                <c:pt idx="61">
                  <c:v>33.21482268</c:v>
                </c:pt>
                <c:pt idx="62">
                  <c:v>32.48643834</c:v>
                </c:pt>
                <c:pt idx="63">
                  <c:v>32.10617417</c:v>
                </c:pt>
                <c:pt idx="64">
                  <c:v>30.97970468</c:v>
                </c:pt>
                <c:pt idx="65">
                  <c:v>30.93361683</c:v>
                </c:pt>
                <c:pt idx="66">
                  <c:v>31.71052835</c:v>
                </c:pt>
                <c:pt idx="67">
                  <c:v>32.3285244</c:v>
                </c:pt>
                <c:pt idx="68">
                  <c:v>33.1993656</c:v>
                </c:pt>
                <c:pt idx="69">
                  <c:v>32.34472747</c:v>
                </c:pt>
                <c:pt idx="70">
                  <c:v>31.73945353</c:v>
                </c:pt>
                <c:pt idx="71">
                  <c:v>32.51735453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98408"/>
        <c:axId val="2071700200"/>
      </c:lineChart>
      <c:catAx>
        <c:axId val="207169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700200"/>
        <c:crosses val="autoZero"/>
        <c:auto val="1"/>
        <c:lblAlgn val="ctr"/>
        <c:lblOffset val="100"/>
        <c:noMultiLvlLbl val="0"/>
      </c:catAx>
      <c:valAx>
        <c:axId val="207170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9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'28s notes'!$E$1</c:f>
              <c:strCache>
                <c:ptCount val="1"/>
                <c:pt idx="0">
                  <c:v>28s.rep1.8262015</c:v>
                </c:pt>
              </c:strCache>
            </c:strRef>
          </c:tx>
          <c:val>
            <c:numRef>
              <c:f>'28s notes'!$E$2:$E$74</c:f>
              <c:numCache>
                <c:formatCode>General</c:formatCode>
                <c:ptCount val="73"/>
                <c:pt idx="0">
                  <c:v>30.78</c:v>
                </c:pt>
                <c:pt idx="1">
                  <c:v>29.83</c:v>
                </c:pt>
                <c:pt idx="2">
                  <c:v>30.75</c:v>
                </c:pt>
                <c:pt idx="3">
                  <c:v>29.27</c:v>
                </c:pt>
                <c:pt idx="4">
                  <c:v>29.24</c:v>
                </c:pt>
                <c:pt idx="5">
                  <c:v>36.39</c:v>
                </c:pt>
                <c:pt idx="6">
                  <c:v>28.25</c:v>
                </c:pt>
                <c:pt idx="7">
                  <c:v>29.8</c:v>
                </c:pt>
                <c:pt idx="8">
                  <c:v>30.68</c:v>
                </c:pt>
                <c:pt idx="9">
                  <c:v>28.82</c:v>
                </c:pt>
                <c:pt idx="10">
                  <c:v>29.3</c:v>
                </c:pt>
                <c:pt idx="11">
                  <c:v>29.24</c:v>
                </c:pt>
                <c:pt idx="12">
                  <c:v>29.24</c:v>
                </c:pt>
                <c:pt idx="13">
                  <c:v>30.11</c:v>
                </c:pt>
                <c:pt idx="14">
                  <c:v>28.16</c:v>
                </c:pt>
                <c:pt idx="15">
                  <c:v>29.28</c:v>
                </c:pt>
                <c:pt idx="16">
                  <c:v>30.45</c:v>
                </c:pt>
                <c:pt idx="17">
                  <c:v>28.32</c:v>
                </c:pt>
                <c:pt idx="18">
                  <c:v>28.43</c:v>
                </c:pt>
                <c:pt idx="19">
                  <c:v>27.09</c:v>
                </c:pt>
                <c:pt idx="20">
                  <c:v>28.3</c:v>
                </c:pt>
                <c:pt idx="21">
                  <c:v>27.86</c:v>
                </c:pt>
                <c:pt idx="22">
                  <c:v>27.59</c:v>
                </c:pt>
                <c:pt idx="23">
                  <c:v>27.97</c:v>
                </c:pt>
                <c:pt idx="24">
                  <c:v>30.78</c:v>
                </c:pt>
                <c:pt idx="25">
                  <c:v>29.34</c:v>
                </c:pt>
                <c:pt idx="26">
                  <c:v>29.56</c:v>
                </c:pt>
                <c:pt idx="27">
                  <c:v>29.58</c:v>
                </c:pt>
                <c:pt idx="28">
                  <c:v>29.79</c:v>
                </c:pt>
                <c:pt idx="29">
                  <c:v>28.67</c:v>
                </c:pt>
                <c:pt idx="30">
                  <c:v>29.05</c:v>
                </c:pt>
                <c:pt idx="31">
                  <c:v>28.24</c:v>
                </c:pt>
                <c:pt idx="32">
                  <c:v>31.12</c:v>
                </c:pt>
                <c:pt idx="33">
                  <c:v>31.17</c:v>
                </c:pt>
                <c:pt idx="34">
                  <c:v>28.42</c:v>
                </c:pt>
                <c:pt idx="35">
                  <c:v>29.42</c:v>
                </c:pt>
                <c:pt idx="36">
                  <c:v>28.98</c:v>
                </c:pt>
                <c:pt idx="37">
                  <c:v>28.11</c:v>
                </c:pt>
                <c:pt idx="38">
                  <c:v>30.72</c:v>
                </c:pt>
                <c:pt idx="39">
                  <c:v>30.63</c:v>
                </c:pt>
                <c:pt idx="40">
                  <c:v>30.97</c:v>
                </c:pt>
                <c:pt idx="41">
                  <c:v>29.67</c:v>
                </c:pt>
                <c:pt idx="42">
                  <c:v>31.27</c:v>
                </c:pt>
                <c:pt idx="43">
                  <c:v>30.28</c:v>
                </c:pt>
                <c:pt idx="44">
                  <c:v>29.41</c:v>
                </c:pt>
                <c:pt idx="45">
                  <c:v>28.39</c:v>
                </c:pt>
                <c:pt idx="46">
                  <c:v>26.94</c:v>
                </c:pt>
                <c:pt idx="47">
                  <c:v>29.16</c:v>
                </c:pt>
                <c:pt idx="48">
                  <c:v>27.07</c:v>
                </c:pt>
                <c:pt idx="49">
                  <c:v>26.12</c:v>
                </c:pt>
                <c:pt idx="50">
                  <c:v>27.24</c:v>
                </c:pt>
                <c:pt idx="51">
                  <c:v>27.59</c:v>
                </c:pt>
                <c:pt idx="52">
                  <c:v>27.33</c:v>
                </c:pt>
                <c:pt idx="53">
                  <c:v>27.03</c:v>
                </c:pt>
                <c:pt idx="54">
                  <c:v>26.42</c:v>
                </c:pt>
                <c:pt idx="55">
                  <c:v>28.07</c:v>
                </c:pt>
                <c:pt idx="56">
                  <c:v>28.74</c:v>
                </c:pt>
                <c:pt idx="57">
                  <c:v>27.5</c:v>
                </c:pt>
                <c:pt idx="58">
                  <c:v>27.36</c:v>
                </c:pt>
                <c:pt idx="59">
                  <c:v>27.9</c:v>
                </c:pt>
                <c:pt idx="60">
                  <c:v>29.37</c:v>
                </c:pt>
                <c:pt idx="61">
                  <c:v>28.21</c:v>
                </c:pt>
                <c:pt idx="62">
                  <c:v>27.43</c:v>
                </c:pt>
                <c:pt idx="63">
                  <c:v>27.5</c:v>
                </c:pt>
                <c:pt idx="64">
                  <c:v>26.26</c:v>
                </c:pt>
                <c:pt idx="65">
                  <c:v>26.11</c:v>
                </c:pt>
                <c:pt idx="66">
                  <c:v>25.83</c:v>
                </c:pt>
                <c:pt idx="67">
                  <c:v>26.4</c:v>
                </c:pt>
                <c:pt idx="68">
                  <c:v>27.49</c:v>
                </c:pt>
                <c:pt idx="69">
                  <c:v>27.34</c:v>
                </c:pt>
                <c:pt idx="70">
                  <c:v>26.69</c:v>
                </c:pt>
                <c:pt idx="71">
                  <c:v>27.59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'28s notes'!$F$1</c:f>
              <c:strCache>
                <c:ptCount val="1"/>
                <c:pt idx="0">
                  <c:v>28s.rep2.8262015b</c:v>
                </c:pt>
              </c:strCache>
            </c:strRef>
          </c:tx>
          <c:val>
            <c:numRef>
              <c:f>'28s notes'!$F$2:$F$74</c:f>
              <c:numCache>
                <c:formatCode>General</c:formatCode>
                <c:ptCount val="73"/>
                <c:pt idx="0">
                  <c:v>32.7932002</c:v>
                </c:pt>
                <c:pt idx="1">
                  <c:v>32.03770108</c:v>
                </c:pt>
                <c:pt idx="2">
                  <c:v>33.79120386</c:v>
                </c:pt>
                <c:pt idx="3">
                  <c:v>33.37131353</c:v>
                </c:pt>
                <c:pt idx="4">
                  <c:v>33.56436808</c:v>
                </c:pt>
                <c:pt idx="5">
                  <c:v>38.74810748</c:v>
                </c:pt>
                <c:pt idx="6">
                  <c:v>32.31199987</c:v>
                </c:pt>
                <c:pt idx="7">
                  <c:v>33.15197112</c:v>
                </c:pt>
                <c:pt idx="8">
                  <c:v>33.47179354</c:v>
                </c:pt>
                <c:pt idx="9">
                  <c:v>29.9671103</c:v>
                </c:pt>
                <c:pt idx="10">
                  <c:v>32.27323018</c:v>
                </c:pt>
                <c:pt idx="11">
                  <c:v>32.03866433</c:v>
                </c:pt>
                <c:pt idx="12">
                  <c:v>31.4700001</c:v>
                </c:pt>
                <c:pt idx="13">
                  <c:v>32.3229997</c:v>
                </c:pt>
                <c:pt idx="14">
                  <c:v>30.38870624</c:v>
                </c:pt>
                <c:pt idx="15">
                  <c:v>32.4744636</c:v>
                </c:pt>
                <c:pt idx="16">
                  <c:v>33.44949652</c:v>
                </c:pt>
                <c:pt idx="17">
                  <c:v>32.8535964</c:v>
                </c:pt>
                <c:pt idx="18">
                  <c:v>32.91598155</c:v>
                </c:pt>
                <c:pt idx="19">
                  <c:v>32.39401959</c:v>
                </c:pt>
                <c:pt idx="20">
                  <c:v>32.40767617</c:v>
                </c:pt>
                <c:pt idx="21">
                  <c:v>32.52632915</c:v>
                </c:pt>
                <c:pt idx="22">
                  <c:v>32.67857304</c:v>
                </c:pt>
                <c:pt idx="23">
                  <c:v>31.33723506</c:v>
                </c:pt>
                <c:pt idx="24">
                  <c:v>34.34749686</c:v>
                </c:pt>
                <c:pt idx="25">
                  <c:v>33.44783845</c:v>
                </c:pt>
                <c:pt idx="26">
                  <c:v>32.5505715</c:v>
                </c:pt>
                <c:pt idx="27">
                  <c:v>34.04071403</c:v>
                </c:pt>
                <c:pt idx="28">
                  <c:v>33.62301155</c:v>
                </c:pt>
                <c:pt idx="29">
                  <c:v>32.01095868</c:v>
                </c:pt>
                <c:pt idx="30">
                  <c:v>34.11040359</c:v>
                </c:pt>
                <c:pt idx="31">
                  <c:v>32.51659419</c:v>
                </c:pt>
                <c:pt idx="32">
                  <c:v>35.14484863</c:v>
                </c:pt>
                <c:pt idx="33">
                  <c:v>35.24092196</c:v>
                </c:pt>
                <c:pt idx="34">
                  <c:v>32.27435133</c:v>
                </c:pt>
                <c:pt idx="35">
                  <c:v>34.24987914</c:v>
                </c:pt>
                <c:pt idx="36">
                  <c:v>34.73817932</c:v>
                </c:pt>
                <c:pt idx="37">
                  <c:v>33.29199246</c:v>
                </c:pt>
                <c:pt idx="38">
                  <c:v>35.02538854</c:v>
                </c:pt>
                <c:pt idx="39">
                  <c:v>35.17870302</c:v>
                </c:pt>
                <c:pt idx="40">
                  <c:v>34.62704062</c:v>
                </c:pt>
                <c:pt idx="41">
                  <c:v>34.41409275</c:v>
                </c:pt>
                <c:pt idx="42">
                  <c:v>35.73036793</c:v>
                </c:pt>
                <c:pt idx="43">
                  <c:v>35.00664429</c:v>
                </c:pt>
                <c:pt idx="44">
                  <c:v>34.26108284</c:v>
                </c:pt>
                <c:pt idx="45">
                  <c:v>33.68506502</c:v>
                </c:pt>
                <c:pt idx="46">
                  <c:v>33.52079324</c:v>
                </c:pt>
                <c:pt idx="47">
                  <c:v>34.02751946</c:v>
                </c:pt>
                <c:pt idx="48">
                  <c:v>30.6579011</c:v>
                </c:pt>
                <c:pt idx="49">
                  <c:v>30.06699823</c:v>
                </c:pt>
                <c:pt idx="50">
                  <c:v>32.0183728</c:v>
                </c:pt>
                <c:pt idx="51">
                  <c:v>32.59434456</c:v>
                </c:pt>
                <c:pt idx="52">
                  <c:v>32.03382769</c:v>
                </c:pt>
                <c:pt idx="53">
                  <c:v>32.05598425</c:v>
                </c:pt>
                <c:pt idx="54">
                  <c:v>31.32921191</c:v>
                </c:pt>
                <c:pt idx="55">
                  <c:v>32.63815129</c:v>
                </c:pt>
                <c:pt idx="56">
                  <c:v>34.07829511</c:v>
                </c:pt>
                <c:pt idx="57">
                  <c:v>33.73271525</c:v>
                </c:pt>
                <c:pt idx="58">
                  <c:v>32.43076495</c:v>
                </c:pt>
                <c:pt idx="59">
                  <c:v>33.33082691</c:v>
                </c:pt>
                <c:pt idx="60">
                  <c:v>34.62306396</c:v>
                </c:pt>
                <c:pt idx="61">
                  <c:v>33.21482268</c:v>
                </c:pt>
                <c:pt idx="62">
                  <c:v>32.48643834</c:v>
                </c:pt>
                <c:pt idx="63">
                  <c:v>32.10617417</c:v>
                </c:pt>
                <c:pt idx="64">
                  <c:v>30.97970468</c:v>
                </c:pt>
                <c:pt idx="65">
                  <c:v>30.93361683</c:v>
                </c:pt>
                <c:pt idx="66">
                  <c:v>31.71052835</c:v>
                </c:pt>
                <c:pt idx="67">
                  <c:v>32.3285244</c:v>
                </c:pt>
                <c:pt idx="68">
                  <c:v>33.1993656</c:v>
                </c:pt>
                <c:pt idx="69">
                  <c:v>32.34472747</c:v>
                </c:pt>
                <c:pt idx="70">
                  <c:v>31.73945353</c:v>
                </c:pt>
                <c:pt idx="71">
                  <c:v>32.51735453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'28s notes'!$G$1</c:f>
              <c:strCache>
                <c:ptCount val="1"/>
                <c:pt idx="0">
                  <c:v>28s-rep1-corr</c:v>
                </c:pt>
              </c:strCache>
            </c:strRef>
          </c:tx>
          <c:val>
            <c:numRef>
              <c:f>'28s notes'!$G$2:$G$74</c:f>
              <c:numCache>
                <c:formatCode>General</c:formatCode>
                <c:ptCount val="73"/>
                <c:pt idx="0">
                  <c:v>35.05</c:v>
                </c:pt>
                <c:pt idx="1">
                  <c:v>34.1</c:v>
                </c:pt>
                <c:pt idx="2">
                  <c:v>35.02</c:v>
                </c:pt>
                <c:pt idx="3">
                  <c:v>33.54</c:v>
                </c:pt>
                <c:pt idx="4">
                  <c:v>33.51</c:v>
                </c:pt>
                <c:pt idx="5">
                  <c:v>40.66</c:v>
                </c:pt>
                <c:pt idx="6">
                  <c:v>32.52</c:v>
                </c:pt>
                <c:pt idx="7">
                  <c:v>34.07</c:v>
                </c:pt>
                <c:pt idx="8">
                  <c:v>34.95</c:v>
                </c:pt>
                <c:pt idx="9">
                  <c:v>33.09</c:v>
                </c:pt>
                <c:pt idx="10">
                  <c:v>33.57</c:v>
                </c:pt>
                <c:pt idx="11">
                  <c:v>33.51</c:v>
                </c:pt>
                <c:pt idx="12">
                  <c:v>33.51</c:v>
                </c:pt>
                <c:pt idx="13">
                  <c:v>34.38</c:v>
                </c:pt>
                <c:pt idx="14">
                  <c:v>32.43</c:v>
                </c:pt>
                <c:pt idx="15">
                  <c:v>33.55</c:v>
                </c:pt>
                <c:pt idx="16">
                  <c:v>34.72</c:v>
                </c:pt>
                <c:pt idx="17">
                  <c:v>32.59</c:v>
                </c:pt>
                <c:pt idx="18">
                  <c:v>32.7</c:v>
                </c:pt>
                <c:pt idx="19">
                  <c:v>31.36</c:v>
                </c:pt>
                <c:pt idx="20">
                  <c:v>32.57</c:v>
                </c:pt>
                <c:pt idx="21">
                  <c:v>32.13</c:v>
                </c:pt>
                <c:pt idx="22">
                  <c:v>31.86</c:v>
                </c:pt>
                <c:pt idx="23">
                  <c:v>32.24</c:v>
                </c:pt>
                <c:pt idx="24">
                  <c:v>35.05</c:v>
                </c:pt>
                <c:pt idx="25">
                  <c:v>33.61</c:v>
                </c:pt>
                <c:pt idx="26">
                  <c:v>33.83</c:v>
                </c:pt>
                <c:pt idx="27">
                  <c:v>33.85</c:v>
                </c:pt>
                <c:pt idx="28">
                  <c:v>34.06</c:v>
                </c:pt>
                <c:pt idx="29">
                  <c:v>32.94</c:v>
                </c:pt>
                <c:pt idx="30">
                  <c:v>33.32</c:v>
                </c:pt>
                <c:pt idx="31">
                  <c:v>32.51</c:v>
                </c:pt>
                <c:pt idx="32">
                  <c:v>35.39</c:v>
                </c:pt>
                <c:pt idx="33">
                  <c:v>35.44</c:v>
                </c:pt>
                <c:pt idx="34">
                  <c:v>32.69</c:v>
                </c:pt>
                <c:pt idx="35">
                  <c:v>33.69</c:v>
                </c:pt>
                <c:pt idx="36">
                  <c:v>33.25</c:v>
                </c:pt>
                <c:pt idx="37">
                  <c:v>32.38</c:v>
                </c:pt>
                <c:pt idx="38">
                  <c:v>34.99</c:v>
                </c:pt>
                <c:pt idx="39">
                  <c:v>34.9</c:v>
                </c:pt>
                <c:pt idx="40">
                  <c:v>35.24</c:v>
                </c:pt>
                <c:pt idx="41">
                  <c:v>33.94</c:v>
                </c:pt>
                <c:pt idx="42">
                  <c:v>35.54</c:v>
                </c:pt>
                <c:pt idx="43">
                  <c:v>34.55</c:v>
                </c:pt>
                <c:pt idx="44">
                  <c:v>33.68</c:v>
                </c:pt>
                <c:pt idx="45">
                  <c:v>32.66</c:v>
                </c:pt>
                <c:pt idx="46">
                  <c:v>31.21</c:v>
                </c:pt>
                <c:pt idx="47">
                  <c:v>33.43</c:v>
                </c:pt>
                <c:pt idx="48">
                  <c:v>31.34</c:v>
                </c:pt>
                <c:pt idx="49">
                  <c:v>30.39</c:v>
                </c:pt>
                <c:pt idx="50">
                  <c:v>31.51</c:v>
                </c:pt>
                <c:pt idx="51">
                  <c:v>31.86</c:v>
                </c:pt>
                <c:pt idx="52">
                  <c:v>31.6</c:v>
                </c:pt>
                <c:pt idx="53">
                  <c:v>31.3</c:v>
                </c:pt>
                <c:pt idx="54">
                  <c:v>30.69</c:v>
                </c:pt>
                <c:pt idx="55">
                  <c:v>32.34</c:v>
                </c:pt>
                <c:pt idx="56">
                  <c:v>33.01</c:v>
                </c:pt>
                <c:pt idx="57">
                  <c:v>31.77</c:v>
                </c:pt>
                <c:pt idx="58">
                  <c:v>31.63</c:v>
                </c:pt>
                <c:pt idx="59">
                  <c:v>32.17</c:v>
                </c:pt>
                <c:pt idx="60">
                  <c:v>33.64</c:v>
                </c:pt>
                <c:pt idx="61">
                  <c:v>32.48</c:v>
                </c:pt>
                <c:pt idx="62">
                  <c:v>31.7</c:v>
                </c:pt>
                <c:pt idx="63">
                  <c:v>31.77</c:v>
                </c:pt>
                <c:pt idx="64">
                  <c:v>30.53</c:v>
                </c:pt>
                <c:pt idx="65">
                  <c:v>30.38</c:v>
                </c:pt>
                <c:pt idx="66">
                  <c:v>30.1</c:v>
                </c:pt>
                <c:pt idx="67">
                  <c:v>30.67</c:v>
                </c:pt>
                <c:pt idx="68">
                  <c:v>31.76</c:v>
                </c:pt>
                <c:pt idx="69">
                  <c:v>31.61</c:v>
                </c:pt>
                <c:pt idx="70">
                  <c:v>30.96</c:v>
                </c:pt>
                <c:pt idx="71">
                  <c:v>31.86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44376"/>
        <c:axId val="2140646168"/>
      </c:lineChart>
      <c:catAx>
        <c:axId val="214064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46168"/>
        <c:crosses val="autoZero"/>
        <c:auto val="1"/>
        <c:lblAlgn val="ctr"/>
        <c:lblOffset val="100"/>
        <c:noMultiLvlLbl val="0"/>
      </c:catAx>
      <c:valAx>
        <c:axId val="2140646168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4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84824"/>
        <c:axId val="2080686232"/>
      </c:lineChart>
      <c:catAx>
        <c:axId val="20806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86232"/>
        <c:crosses val="autoZero"/>
        <c:auto val="1"/>
        <c:lblAlgn val="ctr"/>
        <c:lblOffset val="100"/>
        <c:noMultiLvlLbl val="0"/>
      </c:catAx>
      <c:valAx>
        <c:axId val="2080686232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8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15848"/>
        <c:axId val="2065617256"/>
      </c:lineChart>
      <c:catAx>
        <c:axId val="206561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617256"/>
        <c:crosses val="autoZero"/>
        <c:auto val="1"/>
        <c:lblAlgn val="ctr"/>
        <c:lblOffset val="100"/>
        <c:noMultiLvlLbl val="0"/>
      </c:catAx>
      <c:valAx>
        <c:axId val="20656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61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03032"/>
        <c:axId val="2080704440"/>
      </c:lineChart>
      <c:catAx>
        <c:axId val="208070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04440"/>
        <c:crosses val="autoZero"/>
        <c:auto val="1"/>
        <c:lblAlgn val="ctr"/>
        <c:lblOffset val="100"/>
        <c:noMultiLvlLbl val="0"/>
      </c:catAx>
      <c:valAx>
        <c:axId val="208070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'BMP2-notes'!$R$2:$R$48</c:f>
              <c:numCache>
                <c:formatCode>General</c:formatCode>
                <c:ptCount val="47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'BMP2-notes'!$S$2:$S$48</c:f>
              <c:numCache>
                <c:formatCode>General</c:formatCode>
                <c:ptCount val="47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'BMP2-notes'!$T$2:$T$48</c:f>
              <c:numCache>
                <c:formatCode>General</c:formatCode>
                <c:ptCount val="47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'BMP2-notes'!$U$2:$U$48</c:f>
              <c:numCache>
                <c:formatCode>General</c:formatCode>
                <c:ptCount val="47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'BMP2-notes'!$V$2:$V$48</c:f>
              <c:numCache>
                <c:formatCode>General</c:formatCode>
                <c:ptCount val="47"/>
                <c:pt idx="0">
                  <c:v>21.84</c:v>
                </c:pt>
                <c:pt idx="1">
                  <c:v>22.33</c:v>
                </c:pt>
                <c:pt idx="2">
                  <c:v>22.2</c:v>
                </c:pt>
                <c:pt idx="3">
                  <c:v>21.53</c:v>
                </c:pt>
                <c:pt idx="4">
                  <c:v>20.55</c:v>
                </c:pt>
                <c:pt idx="5">
                  <c:v>20.62</c:v>
                </c:pt>
                <c:pt idx="6">
                  <c:v>21.58</c:v>
                </c:pt>
                <c:pt idx="7">
                  <c:v>21.12</c:v>
                </c:pt>
                <c:pt idx="8">
                  <c:v>22.9</c:v>
                </c:pt>
                <c:pt idx="9">
                  <c:v>21.1</c:v>
                </c:pt>
                <c:pt idx="10">
                  <c:v>21.68</c:v>
                </c:pt>
                <c:pt idx="11">
                  <c:v>19.88</c:v>
                </c:pt>
                <c:pt idx="12">
                  <c:v>20.36</c:v>
                </c:pt>
                <c:pt idx="13">
                  <c:v>21.88</c:v>
                </c:pt>
                <c:pt idx="14">
                  <c:v>21.21</c:v>
                </c:pt>
                <c:pt idx="15">
                  <c:v>23.32</c:v>
                </c:pt>
                <c:pt idx="16">
                  <c:v>22.44</c:v>
                </c:pt>
                <c:pt idx="17">
                  <c:v>22.65</c:v>
                </c:pt>
                <c:pt idx="18">
                  <c:v>22.27</c:v>
                </c:pt>
                <c:pt idx="19">
                  <c:v>21.96</c:v>
                </c:pt>
                <c:pt idx="20">
                  <c:v>21.63</c:v>
                </c:pt>
                <c:pt idx="21">
                  <c:v>21.68</c:v>
                </c:pt>
                <c:pt idx="22">
                  <c:v>23.63</c:v>
                </c:pt>
                <c:pt idx="23">
                  <c:v>22.37</c:v>
                </c:pt>
                <c:pt idx="24">
                  <c:v>24.62</c:v>
                </c:pt>
                <c:pt idx="25">
                  <c:v>21.46</c:v>
                </c:pt>
                <c:pt idx="26">
                  <c:v>22.3</c:v>
                </c:pt>
                <c:pt idx="27">
                  <c:v>23.24</c:v>
                </c:pt>
                <c:pt idx="28">
                  <c:v>23.37</c:v>
                </c:pt>
                <c:pt idx="29">
                  <c:v>22.01</c:v>
                </c:pt>
                <c:pt idx="30">
                  <c:v>23.13</c:v>
                </c:pt>
                <c:pt idx="31">
                  <c:v>23.01</c:v>
                </c:pt>
                <c:pt idx="32">
                  <c:v>24.25</c:v>
                </c:pt>
                <c:pt idx="33">
                  <c:v>23.67</c:v>
                </c:pt>
                <c:pt idx="34">
                  <c:v>22.05</c:v>
                </c:pt>
                <c:pt idx="35">
                  <c:v>23.03</c:v>
                </c:pt>
                <c:pt idx="36">
                  <c:v>21.27</c:v>
                </c:pt>
                <c:pt idx="37">
                  <c:v>23.09</c:v>
                </c:pt>
                <c:pt idx="38">
                  <c:v>23.64</c:v>
                </c:pt>
                <c:pt idx="39">
                  <c:v>27.12</c:v>
                </c:pt>
                <c:pt idx="40">
                  <c:v>24.78</c:v>
                </c:pt>
                <c:pt idx="41">
                  <c:v>23.91</c:v>
                </c:pt>
                <c:pt idx="42">
                  <c:v>25.55</c:v>
                </c:pt>
                <c:pt idx="43">
                  <c:v>25.09</c:v>
                </c:pt>
                <c:pt idx="44">
                  <c:v>25.26</c:v>
                </c:pt>
                <c:pt idx="45">
                  <c:v>24.93</c:v>
                </c:pt>
                <c:pt idx="46">
                  <c:v>24.29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'BMP2-notes'!$W$2:$W$48</c:f>
              <c:numCache>
                <c:formatCode>General</c:formatCode>
                <c:ptCount val="47"/>
                <c:pt idx="0">
                  <c:v>31.59399973</c:v>
                </c:pt>
                <c:pt idx="1">
                  <c:v>30.03403904</c:v>
                </c:pt>
                <c:pt idx="2">
                  <c:v>31.35316471</c:v>
                </c:pt>
                <c:pt idx="3">
                  <c:v>31.13212561</c:v>
                </c:pt>
                <c:pt idx="4">
                  <c:v>30.67445996</c:v>
                </c:pt>
                <c:pt idx="5">
                  <c:v>36.30986807</c:v>
                </c:pt>
                <c:pt idx="6">
                  <c:v>30.02902887</c:v>
                </c:pt>
                <c:pt idx="7">
                  <c:v>29.62890913</c:v>
                </c:pt>
                <c:pt idx="8">
                  <c:v>31.26778988</c:v>
                </c:pt>
                <c:pt idx="9">
                  <c:v>30.09354468</c:v>
                </c:pt>
                <c:pt idx="10">
                  <c:v>30.33737084</c:v>
                </c:pt>
                <c:pt idx="11">
                  <c:v>29.00832378</c:v>
                </c:pt>
                <c:pt idx="12">
                  <c:v>30.02056653</c:v>
                </c:pt>
                <c:pt idx="13">
                  <c:v>33.26057201</c:v>
                </c:pt>
                <c:pt idx="14">
                  <c:v>30.49687248</c:v>
                </c:pt>
                <c:pt idx="15">
                  <c:v>32.20844929</c:v>
                </c:pt>
                <c:pt idx="16">
                  <c:v>26.86094109</c:v>
                </c:pt>
                <c:pt idx="17">
                  <c:v>26.22949121</c:v>
                </c:pt>
                <c:pt idx="18">
                  <c:v>26.58680055</c:v>
                </c:pt>
                <c:pt idx="19">
                  <c:v>28.19266633</c:v>
                </c:pt>
                <c:pt idx="20">
                  <c:v>26.89071766</c:v>
                </c:pt>
                <c:pt idx="21">
                  <c:v>27.99969382</c:v>
                </c:pt>
                <c:pt idx="22">
                  <c:v>27.6613588</c:v>
                </c:pt>
                <c:pt idx="23">
                  <c:v>28.37792915</c:v>
                </c:pt>
                <c:pt idx="24">
                  <c:v>30.78850896</c:v>
                </c:pt>
                <c:pt idx="25">
                  <c:v>28.50480633</c:v>
                </c:pt>
                <c:pt idx="26">
                  <c:v>29.13226185</c:v>
                </c:pt>
                <c:pt idx="27">
                  <c:v>29.97018207</c:v>
                </c:pt>
                <c:pt idx="28">
                  <c:v>30.12615826</c:v>
                </c:pt>
                <c:pt idx="29">
                  <c:v>29.82612269</c:v>
                </c:pt>
                <c:pt idx="30">
                  <c:v>30.37860675</c:v>
                </c:pt>
                <c:pt idx="31">
                  <c:v>30.25481431</c:v>
                </c:pt>
                <c:pt idx="32">
                  <c:v>29.98421466</c:v>
                </c:pt>
                <c:pt idx="33">
                  <c:v>30.16418314</c:v>
                </c:pt>
                <c:pt idx="34">
                  <c:v>28.25478036</c:v>
                </c:pt>
                <c:pt idx="35">
                  <c:v>29.20316836</c:v>
                </c:pt>
                <c:pt idx="36">
                  <c:v>28.16162195</c:v>
                </c:pt>
                <c:pt idx="37">
                  <c:v>30.14399501</c:v>
                </c:pt>
                <c:pt idx="38">
                  <c:v>31.65717852</c:v>
                </c:pt>
                <c:pt idx="39">
                  <c:v>33.65177353</c:v>
                </c:pt>
                <c:pt idx="40">
                  <c:v>30.84292336</c:v>
                </c:pt>
                <c:pt idx="41">
                  <c:v>29.41809838</c:v>
                </c:pt>
                <c:pt idx="42">
                  <c:v>30.76980654</c:v>
                </c:pt>
                <c:pt idx="43">
                  <c:v>29.8861517</c:v>
                </c:pt>
                <c:pt idx="44">
                  <c:v>31.15308998</c:v>
                </c:pt>
                <c:pt idx="45">
                  <c:v>30.14014726</c:v>
                </c:pt>
                <c:pt idx="46">
                  <c:v>30.45136835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13368"/>
        <c:axId val="2080715048"/>
      </c:lineChart>
      <c:catAx>
        <c:axId val="208071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715048"/>
        <c:crosses val="autoZero"/>
        <c:auto val="1"/>
        <c:lblAlgn val="ctr"/>
        <c:lblOffset val="100"/>
        <c:noMultiLvlLbl val="0"/>
      </c:catAx>
      <c:valAx>
        <c:axId val="208071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1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'BMP2-notes'!$AA$1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'BMP2-notes'!$AA$2:$AA$73</c:f>
              <c:numCache>
                <c:formatCode>General</c:formatCode>
                <c:ptCount val="72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'BMP2-notes'!$AB$1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'BMP2-notes'!$AB$2:$AB$73</c:f>
              <c:numCache>
                <c:formatCode>General</c:formatCode>
                <c:ptCount val="72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'BMP2-notes'!$AC$1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'BMP2-notes'!$AC$2:$AC$73</c:f>
              <c:numCache>
                <c:formatCode>General</c:formatCode>
                <c:ptCount val="72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'BMP2-notes'!$AE$1</c:f>
              <c:strCache>
                <c:ptCount val="1"/>
                <c:pt idx="0">
                  <c:v>dff</c:v>
                </c:pt>
              </c:strCache>
            </c:strRef>
          </c:tx>
          <c:val>
            <c:numRef>
              <c:f>'BMP2-notes'!$AE$2:$AE$73</c:f>
              <c:numCache>
                <c:formatCode>General</c:formatCode>
                <c:ptCount val="72"/>
                <c:pt idx="0">
                  <c:v>5.146666666666668</c:v>
                </c:pt>
                <c:pt idx="1">
                  <c:v>4.550000000000001</c:v>
                </c:pt>
                <c:pt idx="2">
                  <c:v>5.100000000000001</c:v>
                </c:pt>
                <c:pt idx="3">
                  <c:v>5.28333333333333</c:v>
                </c:pt>
                <c:pt idx="4">
                  <c:v>4.839999999999996</c:v>
                </c:pt>
                <c:pt idx="5">
                  <c:v>11.30666666666666</c:v>
                </c:pt>
                <c:pt idx="6">
                  <c:v>4.293333333333336</c:v>
                </c:pt>
                <c:pt idx="7">
                  <c:v>4.493333333333332</c:v>
                </c:pt>
                <c:pt idx="8">
                  <c:v>3.953333333333337</c:v>
                </c:pt>
                <c:pt idx="9">
                  <c:v>3.996666666666663</c:v>
                </c:pt>
                <c:pt idx="10">
                  <c:v>4.053333333333334</c:v>
                </c:pt>
                <c:pt idx="11">
                  <c:v>3.98</c:v>
                </c:pt>
                <c:pt idx="12">
                  <c:v>4.00333333333333</c:v>
                </c:pt>
                <c:pt idx="13">
                  <c:v>4.056666666666668</c:v>
                </c:pt>
                <c:pt idx="14">
                  <c:v>3.999999999999996</c:v>
                </c:pt>
                <c:pt idx="15">
                  <c:v>3.426666666666669</c:v>
                </c:pt>
                <c:pt idx="16">
                  <c:v>2.616666666666667</c:v>
                </c:pt>
                <c:pt idx="17">
                  <c:v>1.516666666666669</c:v>
                </c:pt>
                <c:pt idx="18">
                  <c:v>2.826666666666664</c:v>
                </c:pt>
                <c:pt idx="19">
                  <c:v>2.246666666666666</c:v>
                </c:pt>
                <c:pt idx="20">
                  <c:v>1.896666666666668</c:v>
                </c:pt>
                <c:pt idx="21">
                  <c:v>2.803333333333335</c:v>
                </c:pt>
                <c:pt idx="22">
                  <c:v>1.333333333333336</c:v>
                </c:pt>
                <c:pt idx="23">
                  <c:v>2.589999999999996</c:v>
                </c:pt>
                <c:pt idx="24">
                  <c:v>4.069999999999997</c:v>
                </c:pt>
                <c:pt idx="25">
                  <c:v>5.249999999999996</c:v>
                </c:pt>
                <c:pt idx="26">
                  <c:v>4.046666666666666</c:v>
                </c:pt>
                <c:pt idx="27">
                  <c:v>4.933333333333337</c:v>
                </c:pt>
                <c:pt idx="28">
                  <c:v>4.023333333333333</c:v>
                </c:pt>
                <c:pt idx="29">
                  <c:v>4.54</c:v>
                </c:pt>
                <c:pt idx="30">
                  <c:v>3.876666666666665</c:v>
                </c:pt>
                <c:pt idx="31">
                  <c:v>4.313333333333332</c:v>
                </c:pt>
                <c:pt idx="32">
                  <c:v>4.23</c:v>
                </c:pt>
                <c:pt idx="33">
                  <c:v>4.429999999999996</c:v>
                </c:pt>
                <c:pt idx="34">
                  <c:v>5.169999999999998</c:v>
                </c:pt>
                <c:pt idx="35">
                  <c:v>4.876666666666665</c:v>
                </c:pt>
                <c:pt idx="36">
                  <c:v>4.076666666666667</c:v>
                </c:pt>
                <c:pt idx="37">
                  <c:v>4.103333333333331</c:v>
                </c:pt>
                <c:pt idx="38">
                  <c:v>3.930000000000003</c:v>
                </c:pt>
                <c:pt idx="39">
                  <c:v>1.953333333333333</c:v>
                </c:pt>
                <c:pt idx="40">
                  <c:v>4.183333333333333</c:v>
                </c:pt>
                <c:pt idx="41">
                  <c:v>3.753333333333337</c:v>
                </c:pt>
                <c:pt idx="42">
                  <c:v>3.469999999999999</c:v>
                </c:pt>
                <c:pt idx="43">
                  <c:v>2.75</c:v>
                </c:pt>
                <c:pt idx="44">
                  <c:v>4.396666666666664</c:v>
                </c:pt>
                <c:pt idx="45">
                  <c:v>3.223333333333336</c:v>
                </c:pt>
                <c:pt idx="46">
                  <c:v>3.16</c:v>
                </c:pt>
                <c:pt idx="47">
                  <c:v>3.393333333333338</c:v>
                </c:pt>
                <c:pt idx="48">
                  <c:v>3.968055555555557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'BMP2-notes'!$AF$1</c:f>
              <c:strCache>
                <c:ptCount val="1"/>
                <c:pt idx="0">
                  <c:v>BMP2.rep5.8142015b-corr</c:v>
                </c:pt>
              </c:strCache>
            </c:strRef>
          </c:tx>
          <c:val>
            <c:numRef>
              <c:f>'BMP2-notes'!$AF$2:$AF$73</c:f>
              <c:numCache>
                <c:formatCode>General</c:formatCode>
                <c:ptCount val="72"/>
                <c:pt idx="0">
                  <c:v>25.81</c:v>
                </c:pt>
                <c:pt idx="1">
                  <c:v>26.3</c:v>
                </c:pt>
                <c:pt idx="2">
                  <c:v>26.17</c:v>
                </c:pt>
                <c:pt idx="3">
                  <c:v>25.5</c:v>
                </c:pt>
                <c:pt idx="4">
                  <c:v>24.52</c:v>
                </c:pt>
                <c:pt idx="5">
                  <c:v>24.59</c:v>
                </c:pt>
                <c:pt idx="6">
                  <c:v>25.55</c:v>
                </c:pt>
                <c:pt idx="7">
                  <c:v>25.09</c:v>
                </c:pt>
                <c:pt idx="8">
                  <c:v>26.87</c:v>
                </c:pt>
                <c:pt idx="9">
                  <c:v>25.07</c:v>
                </c:pt>
                <c:pt idx="10">
                  <c:v>25.65</c:v>
                </c:pt>
                <c:pt idx="11">
                  <c:v>23.85</c:v>
                </c:pt>
                <c:pt idx="12">
                  <c:v>24.33</c:v>
                </c:pt>
                <c:pt idx="13">
                  <c:v>25.85</c:v>
                </c:pt>
                <c:pt idx="14">
                  <c:v>25.18</c:v>
                </c:pt>
                <c:pt idx="15">
                  <c:v>27.29</c:v>
                </c:pt>
                <c:pt idx="16">
                  <c:v>26.41</c:v>
                </c:pt>
                <c:pt idx="17">
                  <c:v>26.62</c:v>
                </c:pt>
                <c:pt idx="18">
                  <c:v>26.24</c:v>
                </c:pt>
                <c:pt idx="19">
                  <c:v>25.93</c:v>
                </c:pt>
                <c:pt idx="20">
                  <c:v>25.6</c:v>
                </c:pt>
                <c:pt idx="21">
                  <c:v>25.65</c:v>
                </c:pt>
                <c:pt idx="22">
                  <c:v>27.6</c:v>
                </c:pt>
                <c:pt idx="23">
                  <c:v>26.34</c:v>
                </c:pt>
                <c:pt idx="24">
                  <c:v>28.59</c:v>
                </c:pt>
                <c:pt idx="25">
                  <c:v>25.43</c:v>
                </c:pt>
                <c:pt idx="26">
                  <c:v>26.27</c:v>
                </c:pt>
                <c:pt idx="27">
                  <c:v>27.21</c:v>
                </c:pt>
                <c:pt idx="28">
                  <c:v>27.34</c:v>
                </c:pt>
                <c:pt idx="29">
                  <c:v>25.98</c:v>
                </c:pt>
                <c:pt idx="30">
                  <c:v>27.1</c:v>
                </c:pt>
                <c:pt idx="31">
                  <c:v>26.98</c:v>
                </c:pt>
                <c:pt idx="32">
                  <c:v>28.22</c:v>
                </c:pt>
                <c:pt idx="33">
                  <c:v>27.64</c:v>
                </c:pt>
                <c:pt idx="34">
                  <c:v>26.02</c:v>
                </c:pt>
                <c:pt idx="35">
                  <c:v>27.0</c:v>
                </c:pt>
                <c:pt idx="36">
                  <c:v>25.24</c:v>
                </c:pt>
                <c:pt idx="37">
                  <c:v>27.06</c:v>
                </c:pt>
                <c:pt idx="38">
                  <c:v>27.61</c:v>
                </c:pt>
                <c:pt idx="39">
                  <c:v>31.09</c:v>
                </c:pt>
                <c:pt idx="40">
                  <c:v>28.75</c:v>
                </c:pt>
                <c:pt idx="41">
                  <c:v>27.88</c:v>
                </c:pt>
                <c:pt idx="42">
                  <c:v>29.52</c:v>
                </c:pt>
                <c:pt idx="43">
                  <c:v>29.06</c:v>
                </c:pt>
                <c:pt idx="44">
                  <c:v>29.23</c:v>
                </c:pt>
                <c:pt idx="45">
                  <c:v>28.9</c:v>
                </c:pt>
                <c:pt idx="46">
                  <c:v>28.26</c:v>
                </c:pt>
                <c:pt idx="47">
                  <c:v>29.46</c:v>
                </c:pt>
                <c:pt idx="48">
                  <c:v>25.53</c:v>
                </c:pt>
                <c:pt idx="49">
                  <c:v>24.31</c:v>
                </c:pt>
                <c:pt idx="50">
                  <c:v>24.56</c:v>
                </c:pt>
                <c:pt idx="51">
                  <c:v>23.83</c:v>
                </c:pt>
                <c:pt idx="52">
                  <c:v>24.12</c:v>
                </c:pt>
                <c:pt idx="53">
                  <c:v>24.17</c:v>
                </c:pt>
                <c:pt idx="54">
                  <c:v>24.48</c:v>
                </c:pt>
                <c:pt idx="55">
                  <c:v>24.64</c:v>
                </c:pt>
                <c:pt idx="56">
                  <c:v>26.28</c:v>
                </c:pt>
                <c:pt idx="57">
                  <c:v>26.23</c:v>
                </c:pt>
                <c:pt idx="58">
                  <c:v>23.87</c:v>
                </c:pt>
                <c:pt idx="59">
                  <c:v>24.33</c:v>
                </c:pt>
                <c:pt idx="60">
                  <c:v>25.8</c:v>
                </c:pt>
                <c:pt idx="61">
                  <c:v>24.57</c:v>
                </c:pt>
                <c:pt idx="62">
                  <c:v>23.9</c:v>
                </c:pt>
                <c:pt idx="63">
                  <c:v>23.95</c:v>
                </c:pt>
                <c:pt idx="64">
                  <c:v>26.01</c:v>
                </c:pt>
                <c:pt idx="65">
                  <c:v>27.47</c:v>
                </c:pt>
                <c:pt idx="66">
                  <c:v>27.0</c:v>
                </c:pt>
                <c:pt idx="67">
                  <c:v>26.12</c:v>
                </c:pt>
                <c:pt idx="68">
                  <c:v>26.57</c:v>
                </c:pt>
                <c:pt idx="69">
                  <c:v>26.76</c:v>
                </c:pt>
                <c:pt idx="70">
                  <c:v>27.85</c:v>
                </c:pt>
                <c:pt idx="71">
                  <c:v>26.18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'BMP2-notes'!$AH$1</c:f>
              <c:strCache>
                <c:ptCount val="1"/>
                <c:pt idx="0">
                  <c:v>diff</c:v>
                </c:pt>
              </c:strCache>
            </c:strRef>
          </c:tx>
          <c:val>
            <c:numRef>
              <c:f>'BMP2-notes'!$AH$2:$AH$73</c:f>
              <c:numCache>
                <c:formatCode>General</c:formatCode>
                <c:ptCount val="72"/>
                <c:pt idx="0">
                  <c:v>-4.607333063333332</c:v>
                </c:pt>
                <c:pt idx="1">
                  <c:v>-3.154039040000001</c:v>
                </c:pt>
                <c:pt idx="2">
                  <c:v>-4.053164710000001</c:v>
                </c:pt>
                <c:pt idx="3">
                  <c:v>-4.318792276666667</c:v>
                </c:pt>
                <c:pt idx="4">
                  <c:v>-5.284459960000003</c:v>
                </c:pt>
                <c:pt idx="5">
                  <c:v>-4.383201403333334</c:v>
                </c:pt>
                <c:pt idx="6">
                  <c:v>-4.155695536666666</c:v>
                </c:pt>
                <c:pt idx="7">
                  <c:v>-4.015575796666667</c:v>
                </c:pt>
                <c:pt idx="8">
                  <c:v>-4.414456546666663</c:v>
                </c:pt>
                <c:pt idx="9">
                  <c:v>-4.996878013333336</c:v>
                </c:pt>
                <c:pt idx="10">
                  <c:v>-4.604037506666664</c:v>
                </c:pt>
                <c:pt idx="11">
                  <c:v>-5.148323780000001</c:v>
                </c:pt>
                <c:pt idx="12">
                  <c:v>-5.65723319666667</c:v>
                </c:pt>
                <c:pt idx="13">
                  <c:v>-7.32390534333333</c:v>
                </c:pt>
                <c:pt idx="14">
                  <c:v>-5.286872480000003</c:v>
                </c:pt>
                <c:pt idx="15">
                  <c:v>-5.461782623333327</c:v>
                </c:pt>
                <c:pt idx="16">
                  <c:v>-1.804274423333332</c:v>
                </c:pt>
                <c:pt idx="17">
                  <c:v>-2.062824543333331</c:v>
                </c:pt>
                <c:pt idx="18">
                  <c:v>-1.490133883333335</c:v>
                </c:pt>
                <c:pt idx="19">
                  <c:v>-3.985999663333335</c:v>
                </c:pt>
                <c:pt idx="20">
                  <c:v>-3.364050993333333</c:v>
                </c:pt>
                <c:pt idx="21">
                  <c:v>-3.516360486666667</c:v>
                </c:pt>
                <c:pt idx="22">
                  <c:v>-2.698025466666664</c:v>
                </c:pt>
                <c:pt idx="23">
                  <c:v>-3.417929150000003</c:v>
                </c:pt>
                <c:pt idx="24">
                  <c:v>-2.098508960000004</c:v>
                </c:pt>
                <c:pt idx="25">
                  <c:v>-1.794806330000004</c:v>
                </c:pt>
                <c:pt idx="26">
                  <c:v>-2.785595183333331</c:v>
                </c:pt>
                <c:pt idx="27">
                  <c:v>-1.796848736666664</c:v>
                </c:pt>
                <c:pt idx="28">
                  <c:v>-2.732824926666666</c:v>
                </c:pt>
                <c:pt idx="29">
                  <c:v>-3.276122689999998</c:v>
                </c:pt>
                <c:pt idx="30">
                  <c:v>-3.371940083333335</c:v>
                </c:pt>
                <c:pt idx="31">
                  <c:v>-2.931480976666666</c:v>
                </c:pt>
                <c:pt idx="32">
                  <c:v>-1.504214659999999</c:v>
                </c:pt>
                <c:pt idx="33">
                  <c:v>-2.064183140000001</c:v>
                </c:pt>
                <c:pt idx="34">
                  <c:v>-1.034780360000003</c:v>
                </c:pt>
                <c:pt idx="35">
                  <c:v>-1.296501693333333</c:v>
                </c:pt>
                <c:pt idx="36">
                  <c:v>-2.814955283333333</c:v>
                </c:pt>
                <c:pt idx="37">
                  <c:v>-2.95066167666667</c:v>
                </c:pt>
                <c:pt idx="38">
                  <c:v>-4.087178519999995</c:v>
                </c:pt>
                <c:pt idx="39">
                  <c:v>-4.578440196666665</c:v>
                </c:pt>
                <c:pt idx="40">
                  <c:v>-1.879590026666666</c:v>
                </c:pt>
                <c:pt idx="41">
                  <c:v>-1.754765046666662</c:v>
                </c:pt>
                <c:pt idx="42">
                  <c:v>-1.749806540000001</c:v>
                </c:pt>
                <c:pt idx="43">
                  <c:v>-2.046151699999999</c:v>
                </c:pt>
                <c:pt idx="44">
                  <c:v>-1.496423313333334</c:v>
                </c:pt>
                <c:pt idx="45">
                  <c:v>-1.986813926666663</c:v>
                </c:pt>
                <c:pt idx="46">
                  <c:v>-3.00136835</c:v>
                </c:pt>
                <c:pt idx="48">
                  <c:v>-3.281687493758864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'BMP2-notes'!$AI$1</c:f>
              <c:strCache>
                <c:ptCount val="1"/>
                <c:pt idx="0">
                  <c:v>BMP2-rep6-corr</c:v>
                </c:pt>
              </c:strCache>
            </c:strRef>
          </c:tx>
          <c:val>
            <c:numRef>
              <c:f>'BMP2-notes'!$AI$2:$AI$73</c:f>
              <c:numCache>
                <c:formatCode>General</c:formatCode>
                <c:ptCount val="72"/>
                <c:pt idx="0">
                  <c:v>28.31399973</c:v>
                </c:pt>
                <c:pt idx="1">
                  <c:v>26.75403904</c:v>
                </c:pt>
                <c:pt idx="2">
                  <c:v>28.07316471</c:v>
                </c:pt>
                <c:pt idx="3">
                  <c:v>27.85212561</c:v>
                </c:pt>
                <c:pt idx="4">
                  <c:v>27.39445996</c:v>
                </c:pt>
                <c:pt idx="5">
                  <c:v>33.02986807</c:v>
                </c:pt>
                <c:pt idx="6">
                  <c:v>26.74902887</c:v>
                </c:pt>
                <c:pt idx="7">
                  <c:v>26.34890913</c:v>
                </c:pt>
                <c:pt idx="8">
                  <c:v>27.98778988</c:v>
                </c:pt>
                <c:pt idx="9">
                  <c:v>26.81354468</c:v>
                </c:pt>
                <c:pt idx="10">
                  <c:v>27.05737084</c:v>
                </c:pt>
                <c:pt idx="11">
                  <c:v>25.72832378</c:v>
                </c:pt>
                <c:pt idx="12">
                  <c:v>26.74056653</c:v>
                </c:pt>
                <c:pt idx="13">
                  <c:v>29.98057201</c:v>
                </c:pt>
                <c:pt idx="14">
                  <c:v>27.21687248</c:v>
                </c:pt>
                <c:pt idx="15">
                  <c:v>28.92844929</c:v>
                </c:pt>
                <c:pt idx="16">
                  <c:v>23.58094109</c:v>
                </c:pt>
                <c:pt idx="17">
                  <c:v>22.94949121</c:v>
                </c:pt>
                <c:pt idx="18">
                  <c:v>23.30680055</c:v>
                </c:pt>
                <c:pt idx="19">
                  <c:v>24.91266633</c:v>
                </c:pt>
                <c:pt idx="20">
                  <c:v>23.61071766</c:v>
                </c:pt>
                <c:pt idx="21">
                  <c:v>24.71969382</c:v>
                </c:pt>
                <c:pt idx="22">
                  <c:v>24.3813588</c:v>
                </c:pt>
                <c:pt idx="23">
                  <c:v>25.09792915</c:v>
                </c:pt>
                <c:pt idx="24">
                  <c:v>27.50850896</c:v>
                </c:pt>
                <c:pt idx="25">
                  <c:v>25.22480633</c:v>
                </c:pt>
                <c:pt idx="26">
                  <c:v>25.85226185</c:v>
                </c:pt>
                <c:pt idx="27">
                  <c:v>26.69018207</c:v>
                </c:pt>
                <c:pt idx="28">
                  <c:v>26.84615826</c:v>
                </c:pt>
                <c:pt idx="29">
                  <c:v>26.54612269</c:v>
                </c:pt>
                <c:pt idx="30">
                  <c:v>27.09860675</c:v>
                </c:pt>
                <c:pt idx="31">
                  <c:v>26.97481431</c:v>
                </c:pt>
                <c:pt idx="32">
                  <c:v>26.70421466</c:v>
                </c:pt>
                <c:pt idx="33">
                  <c:v>26.88418314</c:v>
                </c:pt>
                <c:pt idx="34">
                  <c:v>24.97478036</c:v>
                </c:pt>
                <c:pt idx="35">
                  <c:v>25.92316836</c:v>
                </c:pt>
                <c:pt idx="36">
                  <c:v>24.88162195</c:v>
                </c:pt>
                <c:pt idx="37">
                  <c:v>26.86399501</c:v>
                </c:pt>
                <c:pt idx="38">
                  <c:v>28.37717852</c:v>
                </c:pt>
                <c:pt idx="39">
                  <c:v>30.37177353</c:v>
                </c:pt>
                <c:pt idx="40">
                  <c:v>27.56292336</c:v>
                </c:pt>
                <c:pt idx="41">
                  <c:v>26.13809838</c:v>
                </c:pt>
                <c:pt idx="42">
                  <c:v>27.48980654</c:v>
                </c:pt>
                <c:pt idx="43">
                  <c:v>26.6061517</c:v>
                </c:pt>
                <c:pt idx="44">
                  <c:v>27.87308998</c:v>
                </c:pt>
                <c:pt idx="45">
                  <c:v>26.86014726</c:v>
                </c:pt>
                <c:pt idx="46">
                  <c:v>27.17136835</c:v>
                </c:pt>
                <c:pt idx="48">
                  <c:v>23.95643049</c:v>
                </c:pt>
                <c:pt idx="49">
                  <c:v>23.85081588</c:v>
                </c:pt>
                <c:pt idx="50">
                  <c:v>24.13196724</c:v>
                </c:pt>
                <c:pt idx="51">
                  <c:v>23.24373699</c:v>
                </c:pt>
                <c:pt idx="52">
                  <c:v>23.97850066</c:v>
                </c:pt>
                <c:pt idx="53">
                  <c:v>23.95528463</c:v>
                </c:pt>
                <c:pt idx="54">
                  <c:v>25.35819465</c:v>
                </c:pt>
                <c:pt idx="55">
                  <c:v>24.40112999</c:v>
                </c:pt>
                <c:pt idx="56">
                  <c:v>26.50676476</c:v>
                </c:pt>
                <c:pt idx="57">
                  <c:v>25.86636829</c:v>
                </c:pt>
                <c:pt idx="58">
                  <c:v>23.89079469</c:v>
                </c:pt>
                <c:pt idx="59">
                  <c:v>24.84092972</c:v>
                </c:pt>
                <c:pt idx="60">
                  <c:v>26.9559307</c:v>
                </c:pt>
                <c:pt idx="61">
                  <c:v>25.49250783</c:v>
                </c:pt>
                <c:pt idx="62">
                  <c:v>25.61094095</c:v>
                </c:pt>
                <c:pt idx="63">
                  <c:v>25.02650598</c:v>
                </c:pt>
                <c:pt idx="64">
                  <c:v>23.94788309</c:v>
                </c:pt>
                <c:pt idx="65">
                  <c:v>24.10305106</c:v>
                </c:pt>
                <c:pt idx="66">
                  <c:v>23.40181015</c:v>
                </c:pt>
                <c:pt idx="67">
                  <c:v>23.99320135</c:v>
                </c:pt>
                <c:pt idx="68">
                  <c:v>23.85507999</c:v>
                </c:pt>
                <c:pt idx="69">
                  <c:v>24.94008416</c:v>
                </c:pt>
                <c:pt idx="70">
                  <c:v>25.14436567</c:v>
                </c:pt>
                <c:pt idx="71">
                  <c:v>22.93012195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26984"/>
        <c:axId val="2113328392"/>
      </c:lineChart>
      <c:catAx>
        <c:axId val="211332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28392"/>
        <c:crosses val="autoZero"/>
        <c:auto val="1"/>
        <c:lblAlgn val="ctr"/>
        <c:lblOffset val="100"/>
        <c:noMultiLvlLbl val="0"/>
      </c:catAx>
      <c:valAx>
        <c:axId val="2113328392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32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473448"/>
        <c:axId val="2121474856"/>
      </c:lineChart>
      <c:catAx>
        <c:axId val="212147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74856"/>
        <c:crosses val="autoZero"/>
        <c:auto val="1"/>
        <c:lblAlgn val="ctr"/>
        <c:lblOffset val="100"/>
        <c:noMultiLvlLbl val="0"/>
      </c:catAx>
      <c:valAx>
        <c:axId val="212147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7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63800"/>
        <c:axId val="2121373688"/>
      </c:lineChart>
      <c:catAx>
        <c:axId val="212136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73688"/>
        <c:crosses val="autoZero"/>
        <c:auto val="1"/>
        <c:lblAlgn val="ctr"/>
        <c:lblOffset val="100"/>
        <c:noMultiLvlLbl val="0"/>
      </c:catAx>
      <c:valAx>
        <c:axId val="212137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36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520700</xdr:colOff>
      <xdr:row>12</xdr:row>
      <xdr:rowOff>139700</xdr:rowOff>
    </xdr:from>
    <xdr:to>
      <xdr:col>37</xdr:col>
      <xdr:colOff>139700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304800</xdr:rowOff>
    </xdr:from>
    <xdr:to>
      <xdr:col>16</xdr:col>
      <xdr:colOff>50800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139700</xdr:rowOff>
    </xdr:from>
    <xdr:to>
      <xdr:col>16</xdr:col>
      <xdr:colOff>660400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12700</xdr:rowOff>
    </xdr:from>
    <xdr:to>
      <xdr:col>28</xdr:col>
      <xdr:colOff>355600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11</xdr:row>
      <xdr:rowOff>25400</xdr:rowOff>
    </xdr:from>
    <xdr:to>
      <xdr:col>16</xdr:col>
      <xdr:colOff>482600</xdr:colOff>
      <xdr:row>49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647700</xdr:colOff>
      <xdr:row>0</xdr:row>
      <xdr:rowOff>190500</xdr:rowOff>
    </xdr:from>
    <xdr:to>
      <xdr:col>35</xdr:col>
      <xdr:colOff>1066800</xdr:colOff>
      <xdr:row>47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101600</xdr:rowOff>
    </xdr:from>
    <xdr:to>
      <xdr:col>23</xdr:col>
      <xdr:colOff>444500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50800</xdr:rowOff>
    </xdr:from>
    <xdr:to>
      <xdr:col>18</xdr:col>
      <xdr:colOff>12700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4</xdr:row>
      <xdr:rowOff>12700</xdr:rowOff>
    </xdr:from>
    <xdr:to>
      <xdr:col>19</xdr:col>
      <xdr:colOff>139700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1</xdr:row>
      <xdr:rowOff>88900</xdr:rowOff>
    </xdr:from>
    <xdr:to>
      <xdr:col>18</xdr:col>
      <xdr:colOff>673100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12</xdr:row>
      <xdr:rowOff>76200</xdr:rowOff>
    </xdr:from>
    <xdr:to>
      <xdr:col>24</xdr:col>
      <xdr:colOff>711200</xdr:colOff>
      <xdr:row>52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368300</xdr:colOff>
      <xdr:row>11</xdr:row>
      <xdr:rowOff>50800</xdr:rowOff>
    </xdr:from>
    <xdr:to>
      <xdr:col>34</xdr:col>
      <xdr:colOff>774700</xdr:colOff>
      <xdr:row>40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241300</xdr:rowOff>
    </xdr:from>
    <xdr:to>
      <xdr:col>33</xdr:col>
      <xdr:colOff>190500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0</xdr:row>
      <xdr:rowOff>25400</xdr:rowOff>
    </xdr:from>
    <xdr:to>
      <xdr:col>12</xdr:col>
      <xdr:colOff>241300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825500</xdr:colOff>
      <xdr:row>7</xdr:row>
      <xdr:rowOff>38100</xdr:rowOff>
    </xdr:from>
    <xdr:to>
      <xdr:col>49</xdr:col>
      <xdr:colOff>660400</xdr:colOff>
      <xdr:row>47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457200</xdr:colOff>
      <xdr:row>1</xdr:row>
      <xdr:rowOff>88900</xdr:rowOff>
    </xdr:from>
    <xdr:to>
      <xdr:col>60</xdr:col>
      <xdr:colOff>533400</xdr:colOff>
      <xdr:row>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254000</xdr:colOff>
      <xdr:row>10</xdr:row>
      <xdr:rowOff>38100</xdr:rowOff>
    </xdr:from>
    <xdr:to>
      <xdr:col>66</xdr:col>
      <xdr:colOff>533400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</xdr:row>
      <xdr:rowOff>127000</xdr:rowOff>
    </xdr:from>
    <xdr:to>
      <xdr:col>14</xdr:col>
      <xdr:colOff>215900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62" t="s">
        <v>23</v>
      </c>
      <c r="C1" s="62" t="s">
        <v>162</v>
      </c>
      <c r="D1" s="62" t="s">
        <v>221</v>
      </c>
      <c r="E1" s="62" t="s">
        <v>224</v>
      </c>
    </row>
    <row r="2" spans="1:5">
      <c r="A2" s="52"/>
      <c r="B2" s="67">
        <v>32.200000000000003</v>
      </c>
      <c r="C2" s="67">
        <v>33.96</v>
      </c>
      <c r="D2" s="64">
        <v>33.29</v>
      </c>
      <c r="E2" s="68">
        <v>32.9</v>
      </c>
    </row>
    <row r="3" spans="1:5">
      <c r="A3" s="52"/>
      <c r="B3" s="67">
        <v>32.76</v>
      </c>
      <c r="C3" s="67">
        <v>33.81</v>
      </c>
      <c r="D3" s="64">
        <v>33.32</v>
      </c>
      <c r="E3" s="68">
        <v>33.130000000000003</v>
      </c>
    </row>
    <row r="4" spans="1:5">
      <c r="A4" s="52"/>
      <c r="B4" s="67">
        <v>31.59</v>
      </c>
      <c r="C4" s="67">
        <v>33.22</v>
      </c>
      <c r="D4" s="64">
        <v>32.24</v>
      </c>
      <c r="E4" s="68">
        <v>32.380000000000003</v>
      </c>
    </row>
    <row r="5" spans="1:5">
      <c r="A5" s="52"/>
      <c r="B5" s="67">
        <v>32.92</v>
      </c>
      <c r="C5" s="67">
        <v>34.29</v>
      </c>
      <c r="D5" s="64">
        <v>33.520000000000003</v>
      </c>
      <c r="E5" s="68">
        <v>33.979999999999997</v>
      </c>
    </row>
    <row r="6" spans="1:5">
      <c r="A6" s="52"/>
      <c r="B6" s="67">
        <v>28.74</v>
      </c>
      <c r="C6" s="67">
        <v>30.46</v>
      </c>
      <c r="D6" s="64">
        <v>29.78</v>
      </c>
      <c r="E6" s="68">
        <v>29.1</v>
      </c>
    </row>
    <row r="7" spans="1:5">
      <c r="A7" s="52"/>
      <c r="B7" s="67">
        <v>36.770000000000003</v>
      </c>
      <c r="C7" s="67">
        <v>35.5</v>
      </c>
      <c r="D7" s="64">
        <v>35.82</v>
      </c>
      <c r="E7" s="68">
        <v>36.659999999999997</v>
      </c>
    </row>
    <row r="8" spans="1:5">
      <c r="A8" s="52"/>
      <c r="B8" s="67">
        <v>32.28</v>
      </c>
      <c r="C8" s="67">
        <v>34.39</v>
      </c>
      <c r="D8" s="64">
        <v>32.74</v>
      </c>
      <c r="E8" s="68">
        <v>32.78</v>
      </c>
    </row>
    <row r="9" spans="1:5">
      <c r="A9" s="52"/>
      <c r="B9" s="67">
        <v>29.51</v>
      </c>
      <c r="C9" s="67">
        <v>31.65</v>
      </c>
      <c r="D9" s="64">
        <v>29.58</v>
      </c>
      <c r="E9" s="68">
        <v>29.62</v>
      </c>
    </row>
    <row r="10" spans="1:5">
      <c r="A10" s="53"/>
      <c r="B10" s="69">
        <v>31.65</v>
      </c>
      <c r="C10" s="69">
        <v>31.61</v>
      </c>
      <c r="D10" s="64">
        <v>33.29</v>
      </c>
      <c r="E10" s="68">
        <v>33.72</v>
      </c>
    </row>
    <row r="11" spans="1:5">
      <c r="A11" s="53"/>
      <c r="B11" s="69">
        <v>28.92</v>
      </c>
      <c r="C11" s="69">
        <v>28.88</v>
      </c>
      <c r="D11" s="64">
        <v>30.01</v>
      </c>
      <c r="E11" s="68">
        <v>29.72</v>
      </c>
    </row>
    <row r="12" spans="1:5">
      <c r="A12" s="53"/>
      <c r="B12" s="69">
        <v>31.57</v>
      </c>
      <c r="C12" s="69">
        <v>31.86</v>
      </c>
      <c r="D12" s="64">
        <v>32.76</v>
      </c>
      <c r="E12" s="68">
        <v>32.409999999999997</v>
      </c>
    </row>
    <row r="13" spans="1:5">
      <c r="A13" s="53"/>
      <c r="B13" s="69">
        <v>29.86</v>
      </c>
      <c r="C13" s="69">
        <v>29.46</v>
      </c>
      <c r="D13" s="64">
        <v>29.82</v>
      </c>
      <c r="E13" s="68">
        <v>29.86</v>
      </c>
    </row>
    <row r="14" spans="1:5">
      <c r="A14" s="53"/>
      <c r="B14" s="69">
        <v>28.79</v>
      </c>
      <c r="C14" s="69">
        <v>29.15</v>
      </c>
      <c r="D14" s="64">
        <v>30.17</v>
      </c>
      <c r="E14" s="68">
        <v>29.87</v>
      </c>
    </row>
    <row r="15" spans="1:5">
      <c r="A15" s="53"/>
      <c r="B15" s="69">
        <v>28.96</v>
      </c>
      <c r="C15" s="69">
        <v>30.41</v>
      </c>
      <c r="D15" s="64">
        <v>31.85</v>
      </c>
      <c r="E15" s="68">
        <v>31.56</v>
      </c>
    </row>
    <row r="16" spans="1:5">
      <c r="A16" s="53"/>
      <c r="B16" s="69">
        <v>30.76</v>
      </c>
      <c r="C16" s="69">
        <v>30.66</v>
      </c>
      <c r="D16" s="64">
        <v>32.020000000000003</v>
      </c>
      <c r="E16" s="68">
        <v>31.82</v>
      </c>
    </row>
    <row r="17" spans="1:5">
      <c r="A17" s="53"/>
      <c r="B17" s="69">
        <v>32.78</v>
      </c>
      <c r="C17" s="69">
        <v>32.96</v>
      </c>
      <c r="D17" s="64">
        <v>32.840000000000003</v>
      </c>
      <c r="E17" s="68">
        <v>32.880000000000003</v>
      </c>
    </row>
    <row r="18" spans="1:5">
      <c r="A18" s="52"/>
      <c r="B18" s="67">
        <v>30.8</v>
      </c>
      <c r="C18" s="67">
        <v>31.22</v>
      </c>
      <c r="D18" s="64">
        <v>31.41</v>
      </c>
      <c r="E18" s="68">
        <v>31.4</v>
      </c>
    </row>
    <row r="19" spans="1:5">
      <c r="A19" s="52"/>
      <c r="B19" s="67">
        <v>29.63</v>
      </c>
      <c r="C19" s="67">
        <v>30.17</v>
      </c>
      <c r="D19" s="64">
        <v>29.77</v>
      </c>
      <c r="E19" s="68">
        <v>29.72</v>
      </c>
    </row>
    <row r="20" spans="1:5">
      <c r="A20" s="52"/>
      <c r="B20" s="67">
        <v>30.3</v>
      </c>
      <c r="C20" s="67">
        <v>30.83</v>
      </c>
      <c r="D20" s="64">
        <v>30.03</v>
      </c>
      <c r="E20" s="68">
        <v>30.25</v>
      </c>
    </row>
    <row r="21" spans="1:5">
      <c r="A21" s="52"/>
      <c r="B21" s="67">
        <v>31.2</v>
      </c>
      <c r="C21" s="67">
        <v>30.95</v>
      </c>
      <c r="D21" s="64">
        <v>30.78</v>
      </c>
      <c r="E21" s="68">
        <v>30.88</v>
      </c>
    </row>
    <row r="22" spans="1:5">
      <c r="A22" s="52"/>
      <c r="B22" s="67">
        <v>29.69</v>
      </c>
      <c r="C22" s="67">
        <v>29.77</v>
      </c>
      <c r="D22" s="64">
        <v>28.98</v>
      </c>
      <c r="E22" s="68">
        <v>29.1</v>
      </c>
    </row>
    <row r="23" spans="1:5">
      <c r="A23" s="52"/>
      <c r="B23" s="67">
        <v>32.72</v>
      </c>
      <c r="C23" s="67">
        <v>31.61</v>
      </c>
      <c r="D23" s="64">
        <v>30.61</v>
      </c>
      <c r="E23" s="68">
        <v>30.87</v>
      </c>
    </row>
    <row r="24" spans="1:5">
      <c r="A24" s="52"/>
      <c r="B24" s="67">
        <v>31.47</v>
      </c>
      <c r="C24" s="67">
        <v>31.84</v>
      </c>
      <c r="D24" s="64">
        <v>30.98</v>
      </c>
      <c r="E24" s="68">
        <v>30.64</v>
      </c>
    </row>
    <row r="25" spans="1:5">
      <c r="A25" s="52"/>
      <c r="B25" s="67">
        <v>32.04</v>
      </c>
      <c r="C25" s="67">
        <v>32.35</v>
      </c>
      <c r="D25" s="64">
        <v>30.68</v>
      </c>
      <c r="E25" s="68">
        <v>30.78</v>
      </c>
    </row>
    <row r="26" spans="1:5">
      <c r="A26" s="53"/>
      <c r="B26" s="69">
        <v>32.64</v>
      </c>
      <c r="C26" s="69">
        <v>31.12</v>
      </c>
      <c r="D26" s="64">
        <v>32.9</v>
      </c>
      <c r="E26" s="68">
        <v>32.409999999999997</v>
      </c>
    </row>
    <row r="27" spans="1:5">
      <c r="A27" s="53"/>
      <c r="B27" s="69">
        <v>33.36</v>
      </c>
      <c r="C27" s="69">
        <v>30.94</v>
      </c>
      <c r="D27" s="64">
        <v>33.19</v>
      </c>
      <c r="E27" s="68">
        <v>32.64</v>
      </c>
    </row>
    <row r="28" spans="1:5">
      <c r="A28" s="53"/>
      <c r="B28" s="69">
        <v>33.04</v>
      </c>
      <c r="C28" s="69">
        <v>31.35</v>
      </c>
      <c r="D28" s="64">
        <v>32.909999999999997</v>
      </c>
      <c r="E28" s="68">
        <v>32.29</v>
      </c>
    </row>
    <row r="29" spans="1:5">
      <c r="A29" s="53"/>
      <c r="B29" s="69">
        <v>30.17</v>
      </c>
      <c r="C29" s="69">
        <v>27.86</v>
      </c>
      <c r="D29" s="64">
        <v>29.77</v>
      </c>
      <c r="E29" s="68">
        <v>29.21</v>
      </c>
    </row>
    <row r="30" spans="1:5">
      <c r="A30" s="53"/>
      <c r="B30" s="69">
        <v>32.630000000000003</v>
      </c>
      <c r="C30" s="69">
        <v>32.47</v>
      </c>
      <c r="D30" s="64">
        <v>33.15</v>
      </c>
      <c r="E30" s="68">
        <v>33.58</v>
      </c>
    </row>
    <row r="31" spans="1:5">
      <c r="A31" s="53"/>
      <c r="B31" s="69">
        <v>33.049999999999997</v>
      </c>
      <c r="C31" s="69">
        <v>31.53</v>
      </c>
      <c r="D31" s="64">
        <v>32.58</v>
      </c>
      <c r="E31" s="68">
        <v>32.520000000000003</v>
      </c>
    </row>
    <row r="32" spans="1:5">
      <c r="A32" s="53"/>
      <c r="B32" s="69">
        <v>30.38</v>
      </c>
      <c r="C32" s="69">
        <v>30.78</v>
      </c>
      <c r="D32" s="64">
        <v>31.22</v>
      </c>
      <c r="E32" s="68">
        <v>30.89</v>
      </c>
    </row>
    <row r="33" spans="1:5">
      <c r="A33" s="53"/>
      <c r="B33" s="69">
        <v>33.450000000000003</v>
      </c>
      <c r="C33" s="69">
        <v>32.76</v>
      </c>
      <c r="D33" s="64">
        <v>33.159999999999997</v>
      </c>
      <c r="E33" s="68">
        <v>32.69</v>
      </c>
    </row>
    <row r="34" spans="1:5">
      <c r="A34" s="52"/>
      <c r="B34" s="67">
        <v>34.51</v>
      </c>
      <c r="C34" s="67">
        <v>34.81</v>
      </c>
      <c r="D34" s="64">
        <v>34</v>
      </c>
      <c r="E34" s="68">
        <v>34.18</v>
      </c>
    </row>
    <row r="35" spans="1:5">
      <c r="A35" s="52"/>
      <c r="B35" s="67">
        <v>33.590000000000003</v>
      </c>
      <c r="C35" s="67">
        <v>32.99</v>
      </c>
      <c r="D35" s="64">
        <v>33.33</v>
      </c>
      <c r="E35" s="68">
        <v>33.46</v>
      </c>
    </row>
    <row r="36" spans="1:5">
      <c r="A36" s="52"/>
      <c r="B36" s="67">
        <v>32.799999999999997</v>
      </c>
      <c r="C36" s="67">
        <v>32.26</v>
      </c>
      <c r="D36" s="64">
        <v>32.450000000000003</v>
      </c>
      <c r="E36" s="68">
        <v>32.549999999999997</v>
      </c>
    </row>
    <row r="37" spans="1:5">
      <c r="A37" s="52"/>
      <c r="B37" s="67">
        <v>30.06</v>
      </c>
      <c r="C37" s="67">
        <v>28.85</v>
      </c>
      <c r="D37" s="64">
        <v>28.8</v>
      </c>
      <c r="E37" s="68">
        <v>29.48</v>
      </c>
    </row>
    <row r="38" spans="1:5">
      <c r="A38" s="52"/>
      <c r="B38" s="67">
        <v>30.92</v>
      </c>
      <c r="C38" s="67">
        <v>30.6</v>
      </c>
      <c r="D38" s="64">
        <v>30.37</v>
      </c>
      <c r="E38" s="68">
        <v>30.54</v>
      </c>
    </row>
    <row r="39" spans="1:5">
      <c r="A39" s="52"/>
      <c r="B39" s="67">
        <v>25.4</v>
      </c>
      <c r="C39" s="67">
        <v>25.26</v>
      </c>
      <c r="D39" s="64">
        <v>24.52</v>
      </c>
      <c r="E39" s="68">
        <v>25.13</v>
      </c>
    </row>
    <row r="40" spans="1:5">
      <c r="A40" s="52"/>
      <c r="B40" s="67">
        <v>32.6</v>
      </c>
      <c r="C40" s="67">
        <v>31.17</v>
      </c>
      <c r="D40" s="64">
        <v>30.67</v>
      </c>
      <c r="E40" s="68">
        <v>30.94</v>
      </c>
    </row>
    <row r="41" spans="1:5">
      <c r="A41" s="52"/>
      <c r="B41" s="67">
        <v>35.880000000000003</v>
      </c>
      <c r="C41" s="67">
        <v>33.82</v>
      </c>
      <c r="D41" s="64">
        <v>34.31</v>
      </c>
      <c r="E41" s="68">
        <v>34.76</v>
      </c>
    </row>
    <row r="42" spans="1:5">
      <c r="A42" s="53"/>
      <c r="B42" s="69">
        <v>26.22</v>
      </c>
      <c r="C42" s="69">
        <v>28.63</v>
      </c>
      <c r="D42" s="64">
        <v>28.07</v>
      </c>
      <c r="E42" s="68">
        <v>27.68</v>
      </c>
    </row>
    <row r="43" spans="1:5">
      <c r="A43" s="53"/>
      <c r="B43" s="69">
        <v>31.37</v>
      </c>
      <c r="C43" s="69">
        <v>32.24</v>
      </c>
      <c r="D43" s="64">
        <v>32.659999999999997</v>
      </c>
      <c r="E43" s="68">
        <v>31.97</v>
      </c>
    </row>
    <row r="44" spans="1:5">
      <c r="A44" s="53"/>
      <c r="B44" s="69">
        <v>32.200000000000003</v>
      </c>
      <c r="C44" s="69">
        <v>33.46</v>
      </c>
      <c r="D44" s="64">
        <v>33.69</v>
      </c>
      <c r="E44" s="68">
        <v>33.42</v>
      </c>
    </row>
    <row r="45" spans="1:5">
      <c r="A45" s="53"/>
      <c r="B45" s="69">
        <v>29.92</v>
      </c>
      <c r="C45" s="69">
        <v>30.73</v>
      </c>
      <c r="D45" s="64">
        <v>30.48</v>
      </c>
      <c r="E45" s="68">
        <v>30.7</v>
      </c>
    </row>
    <row r="46" spans="1:5">
      <c r="A46" s="53"/>
      <c r="B46" s="69">
        <v>33.26</v>
      </c>
      <c r="C46" s="69">
        <v>32.22</v>
      </c>
      <c r="D46" s="64">
        <v>31.87</v>
      </c>
      <c r="E46" s="68">
        <v>32.25</v>
      </c>
    </row>
    <row r="47" spans="1:5">
      <c r="A47" s="53"/>
      <c r="B47" s="69">
        <v>32.46</v>
      </c>
      <c r="C47" s="69">
        <v>31.8</v>
      </c>
      <c r="D47" s="64">
        <v>30.8</v>
      </c>
      <c r="E47" s="68">
        <v>31.34</v>
      </c>
    </row>
    <row r="48" spans="1:5">
      <c r="A48" s="53"/>
      <c r="B48" s="69">
        <v>33.67</v>
      </c>
      <c r="C48" s="69">
        <v>32.01</v>
      </c>
      <c r="D48" s="64">
        <v>31.2</v>
      </c>
      <c r="E48" s="68">
        <v>31.79</v>
      </c>
    </row>
    <row r="49" spans="1:5">
      <c r="A49" s="53"/>
      <c r="B49" s="69">
        <v>32.020000000000003</v>
      </c>
      <c r="C49" s="69">
        <v>32.75</v>
      </c>
      <c r="D49" s="64">
        <v>30.89</v>
      </c>
      <c r="E49" s="68">
        <v>30.97</v>
      </c>
    </row>
    <row r="50" spans="1:5">
      <c r="A50" s="52"/>
      <c r="B50" s="67"/>
      <c r="C50" s="67"/>
      <c r="D50" s="64">
        <v>30.46</v>
      </c>
      <c r="E50" s="68">
        <v>32.1</v>
      </c>
    </row>
    <row r="51" spans="1:5">
      <c r="A51" s="52"/>
      <c r="B51" s="67"/>
      <c r="C51" s="67"/>
      <c r="D51" s="64">
        <v>29.82</v>
      </c>
      <c r="E51" s="68">
        <v>32.81</v>
      </c>
    </row>
    <row r="52" spans="1:5">
      <c r="A52" s="52"/>
      <c r="B52" s="67"/>
      <c r="C52" s="67"/>
      <c r="D52" s="64">
        <v>28.94</v>
      </c>
      <c r="E52" s="68">
        <v>31.59</v>
      </c>
    </row>
    <row r="53" spans="1:5">
      <c r="A53" s="52"/>
      <c r="B53" s="67"/>
      <c r="C53" s="67"/>
      <c r="D53" s="64">
        <v>26.61</v>
      </c>
      <c r="E53" s="68">
        <v>29.4</v>
      </c>
    </row>
    <row r="54" spans="1:5">
      <c r="A54" s="52"/>
      <c r="B54" s="67"/>
      <c r="C54" s="67"/>
      <c r="D54" s="64">
        <v>26.38</v>
      </c>
      <c r="E54" s="68">
        <v>28.25</v>
      </c>
    </row>
    <row r="55" spans="1:5">
      <c r="A55" s="52"/>
      <c r="B55" s="67"/>
      <c r="C55" s="67"/>
      <c r="D55" s="64">
        <v>25.14</v>
      </c>
      <c r="E55" s="68">
        <v>28.52</v>
      </c>
    </row>
    <row r="56" spans="1:5">
      <c r="A56" s="52"/>
      <c r="B56" s="67"/>
      <c r="C56" s="67"/>
      <c r="D56" s="64">
        <v>29.84</v>
      </c>
      <c r="E56" s="68">
        <v>33.479999999999997</v>
      </c>
    </row>
    <row r="57" spans="1:5">
      <c r="A57" s="52"/>
      <c r="B57" s="67"/>
      <c r="C57" s="67"/>
      <c r="D57" s="64">
        <v>26.62</v>
      </c>
      <c r="E57" s="68">
        <v>31.2</v>
      </c>
    </row>
    <row r="58" spans="1:5">
      <c r="A58" s="52"/>
      <c r="B58" s="69"/>
      <c r="C58" s="69"/>
      <c r="D58" s="64">
        <v>29.23</v>
      </c>
      <c r="E58" s="68">
        <v>31.25</v>
      </c>
    </row>
    <row r="59" spans="1:5">
      <c r="A59" s="52"/>
      <c r="B59" s="69"/>
      <c r="C59" s="69"/>
      <c r="D59" s="64">
        <v>29.7</v>
      </c>
      <c r="E59" s="68">
        <v>31.41</v>
      </c>
    </row>
    <row r="60" spans="1:5">
      <c r="A60" s="52"/>
      <c r="B60" s="69"/>
      <c r="C60" s="69"/>
      <c r="D60" s="64">
        <v>25.6</v>
      </c>
      <c r="E60" s="68">
        <v>27.66</v>
      </c>
    </row>
    <row r="61" spans="1:5">
      <c r="A61" s="52"/>
      <c r="B61" s="69"/>
      <c r="C61" s="69"/>
      <c r="D61" s="64">
        <v>29.66</v>
      </c>
      <c r="E61" s="68">
        <v>32.22</v>
      </c>
    </row>
    <row r="62" spans="1:5">
      <c r="A62" s="52"/>
      <c r="B62" s="69"/>
      <c r="C62" s="69"/>
      <c r="D62" s="64">
        <v>29.84</v>
      </c>
      <c r="E62" s="68">
        <v>32.130000000000003</v>
      </c>
    </row>
    <row r="63" spans="1:5">
      <c r="A63" s="52"/>
      <c r="B63" s="69"/>
      <c r="C63" s="69"/>
      <c r="D63" s="64">
        <v>24.71</v>
      </c>
      <c r="E63" s="68">
        <v>27.68</v>
      </c>
    </row>
    <row r="64" spans="1:5">
      <c r="A64" s="52"/>
      <c r="B64" s="69"/>
      <c r="C64" s="69"/>
      <c r="D64" s="64">
        <v>30.22</v>
      </c>
      <c r="E64" s="68">
        <v>33.68</v>
      </c>
    </row>
    <row r="65" spans="1:5">
      <c r="A65" s="52"/>
      <c r="B65" s="69"/>
      <c r="C65" s="69"/>
      <c r="D65" s="64">
        <v>30.79</v>
      </c>
      <c r="E65" s="68">
        <v>34.67</v>
      </c>
    </row>
    <row r="66" spans="1:5">
      <c r="A66" s="52"/>
      <c r="B66" s="67"/>
      <c r="C66" s="67"/>
      <c r="D66" s="64">
        <v>31.54</v>
      </c>
      <c r="E66" s="68">
        <v>34.64</v>
      </c>
    </row>
    <row r="67" spans="1:5">
      <c r="A67" s="52"/>
      <c r="B67" s="67"/>
      <c r="C67" s="67"/>
      <c r="D67" s="64">
        <v>31.23</v>
      </c>
      <c r="E67" s="68">
        <v>34.380000000000003</v>
      </c>
    </row>
    <row r="68" spans="1:5">
      <c r="A68" s="52"/>
      <c r="B68" s="67"/>
      <c r="C68" s="67"/>
      <c r="D68" s="64">
        <v>24.66</v>
      </c>
      <c r="E68" s="68">
        <v>28.29</v>
      </c>
    </row>
    <row r="69" spans="1:5">
      <c r="A69" s="52"/>
      <c r="B69" s="67"/>
      <c r="C69" s="67"/>
      <c r="D69" s="64">
        <v>29.63</v>
      </c>
      <c r="E69" s="68">
        <v>32.83</v>
      </c>
    </row>
    <row r="70" spans="1:5">
      <c r="A70" s="52"/>
      <c r="B70" s="67"/>
      <c r="C70" s="67"/>
      <c r="D70" s="64">
        <v>32.33</v>
      </c>
      <c r="E70" s="68">
        <v>34.58</v>
      </c>
    </row>
    <row r="71" spans="1:5">
      <c r="A71" s="52"/>
      <c r="B71" s="67"/>
      <c r="C71" s="67"/>
      <c r="D71" s="64">
        <v>32.49</v>
      </c>
      <c r="E71" s="68">
        <v>33.880000000000003</v>
      </c>
    </row>
    <row r="72" spans="1:5">
      <c r="A72" s="52"/>
      <c r="B72" s="67"/>
      <c r="C72" s="67"/>
      <c r="D72" s="64">
        <v>32.14</v>
      </c>
      <c r="E72" s="68">
        <v>34.76</v>
      </c>
    </row>
    <row r="73" spans="1:5">
      <c r="A73" s="52"/>
      <c r="B73" s="67"/>
      <c r="C73" s="67"/>
      <c r="D73" s="64">
        <v>30.87</v>
      </c>
      <c r="E73" s="68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" workbookViewId="0">
      <selection sqref="A1:J1048576"/>
    </sheetView>
  </sheetViews>
  <sheetFormatPr baseColWidth="10" defaultRowHeight="12" x14ac:dyDescent="0"/>
  <cols>
    <col min="1" max="2" width="14.5" style="16" customWidth="1"/>
    <col min="3" max="4" width="14.5" style="65" customWidth="1"/>
    <col min="5" max="6" width="15.1640625" style="51" customWidth="1"/>
    <col min="7" max="7" width="15.1640625" style="63" customWidth="1"/>
    <col min="8" max="9" width="14.1640625" style="51" customWidth="1"/>
    <col min="10" max="10" width="14.1640625" style="63" customWidth="1"/>
  </cols>
  <sheetData>
    <row r="1" spans="1:10" ht="30">
      <c r="A1" s="29" t="s">
        <v>34</v>
      </c>
      <c r="B1" s="29" t="s">
        <v>45</v>
      </c>
      <c r="C1" s="62" t="s">
        <v>46</v>
      </c>
      <c r="D1" s="62" t="s">
        <v>27</v>
      </c>
      <c r="E1" s="70" t="s">
        <v>225</v>
      </c>
      <c r="F1" s="70" t="s">
        <v>227</v>
      </c>
      <c r="G1" s="71" t="s">
        <v>228</v>
      </c>
      <c r="H1" s="70" t="s">
        <v>226</v>
      </c>
      <c r="I1" s="70"/>
      <c r="J1" s="71" t="s">
        <v>229</v>
      </c>
    </row>
    <row r="2" spans="1:10">
      <c r="A2" s="16">
        <v>28.43</v>
      </c>
      <c r="B2" s="16">
        <v>29.5</v>
      </c>
      <c r="C2" s="65">
        <v>31.58</v>
      </c>
      <c r="D2" s="65">
        <v>30.1</v>
      </c>
      <c r="E2" s="51">
        <v>25.57</v>
      </c>
      <c r="F2" s="51">
        <f>((C2+D2)/2)-E2</f>
        <v>5.27</v>
      </c>
      <c r="G2" s="63">
        <f>E2+6.22</f>
        <v>31.79</v>
      </c>
      <c r="H2" s="51">
        <v>26.3</v>
      </c>
      <c r="I2" s="51">
        <f>((C2+D2)/2)-H2</f>
        <v>4.5399999999999991</v>
      </c>
      <c r="J2" s="63">
        <f>H2+5.46</f>
        <v>31.76</v>
      </c>
    </row>
    <row r="3" spans="1:10">
      <c r="A3" s="16">
        <v>27.44</v>
      </c>
      <c r="B3" s="16">
        <v>29.26</v>
      </c>
      <c r="C3" s="65">
        <v>31.79</v>
      </c>
      <c r="D3" s="65">
        <v>29.59</v>
      </c>
      <c r="E3" s="51">
        <v>25.29</v>
      </c>
      <c r="F3" s="51">
        <f t="shared" ref="F3:F49" si="0">((C3+D3)/2)-E3</f>
        <v>5.3999999999999986</v>
      </c>
      <c r="G3" s="63">
        <f t="shared" ref="G3:G66" si="1">E3+6.22</f>
        <v>31.509999999999998</v>
      </c>
      <c r="H3" s="51">
        <v>25.73</v>
      </c>
      <c r="I3" s="51">
        <f t="shared" ref="I3:I49" si="2">((C3+D3)/2)-H3</f>
        <v>4.9599999999999973</v>
      </c>
      <c r="J3" s="63">
        <f t="shared" ref="J3:J66" si="3">H3+5.46</f>
        <v>31.19</v>
      </c>
    </row>
    <row r="4" spans="1:10">
      <c r="A4" s="16">
        <v>28.75</v>
      </c>
      <c r="B4" s="16">
        <v>29.99</v>
      </c>
      <c r="C4" s="65">
        <v>32.770000000000003</v>
      </c>
      <c r="D4" s="65">
        <v>30.27</v>
      </c>
      <c r="E4" s="51">
        <v>26.3</v>
      </c>
      <c r="F4" s="51">
        <f t="shared" si="0"/>
        <v>5.2200000000000024</v>
      </c>
      <c r="G4" s="63">
        <f t="shared" si="1"/>
        <v>32.520000000000003</v>
      </c>
      <c r="H4" s="51">
        <v>26.43</v>
      </c>
      <c r="I4" s="51">
        <f t="shared" si="2"/>
        <v>5.0900000000000034</v>
      </c>
      <c r="J4" s="63">
        <f t="shared" si="3"/>
        <v>31.89</v>
      </c>
    </row>
    <row r="5" spans="1:10">
      <c r="A5" s="16">
        <v>27.79</v>
      </c>
      <c r="B5" s="16">
        <v>30.1</v>
      </c>
      <c r="C5" s="65">
        <v>33.020000000000003</v>
      </c>
      <c r="D5" s="65">
        <v>30.25</v>
      </c>
      <c r="E5" s="51">
        <v>27.42</v>
      </c>
      <c r="F5" s="51">
        <f t="shared" si="0"/>
        <v>4.2149999999999999</v>
      </c>
      <c r="G5" s="63">
        <f t="shared" si="1"/>
        <v>33.64</v>
      </c>
      <c r="H5" s="51">
        <v>27.56</v>
      </c>
      <c r="I5" s="51">
        <f t="shared" si="2"/>
        <v>4.0750000000000028</v>
      </c>
      <c r="J5" s="63">
        <f t="shared" si="3"/>
        <v>33.019999999999996</v>
      </c>
    </row>
    <row r="6" spans="1:10">
      <c r="A6" s="16">
        <v>26.5</v>
      </c>
      <c r="B6" s="16">
        <v>31.12</v>
      </c>
      <c r="C6" s="65">
        <v>30.97</v>
      </c>
      <c r="D6" s="65">
        <v>29.48</v>
      </c>
      <c r="E6" s="51">
        <v>23.98</v>
      </c>
      <c r="F6" s="51">
        <f t="shared" si="0"/>
        <v>6.245000000000001</v>
      </c>
      <c r="G6" s="63">
        <f t="shared" si="1"/>
        <v>30.2</v>
      </c>
      <c r="H6" s="51">
        <v>25.07</v>
      </c>
      <c r="I6" s="51">
        <f t="shared" si="2"/>
        <v>5.1550000000000011</v>
      </c>
      <c r="J6" s="63">
        <f t="shared" si="3"/>
        <v>30.53</v>
      </c>
    </row>
    <row r="7" spans="1:10">
      <c r="A7" s="16">
        <v>32.909999999999997</v>
      </c>
      <c r="B7" s="16" t="s">
        <v>54</v>
      </c>
      <c r="C7" s="65">
        <v>36.47</v>
      </c>
      <c r="D7" s="65">
        <v>33.68</v>
      </c>
      <c r="E7" s="51">
        <v>28.85</v>
      </c>
      <c r="F7" s="51">
        <f t="shared" si="0"/>
        <v>6.2250000000000014</v>
      </c>
      <c r="G7" s="63">
        <f t="shared" si="1"/>
        <v>35.07</v>
      </c>
      <c r="H7" s="51">
        <v>29.51</v>
      </c>
      <c r="I7" s="51">
        <f t="shared" si="2"/>
        <v>5.5650000000000013</v>
      </c>
      <c r="J7" s="63">
        <f t="shared" si="3"/>
        <v>34.97</v>
      </c>
    </row>
    <row r="8" spans="1:10">
      <c r="A8" s="16">
        <v>26.93</v>
      </c>
      <c r="B8" s="16">
        <v>30.45</v>
      </c>
      <c r="C8" s="65">
        <v>30.7</v>
      </c>
      <c r="D8" s="65">
        <v>29.16</v>
      </c>
      <c r="E8" s="51">
        <v>24.18</v>
      </c>
      <c r="F8" s="51">
        <f t="shared" si="0"/>
        <v>5.75</v>
      </c>
      <c r="G8" s="63">
        <f t="shared" si="1"/>
        <v>30.4</v>
      </c>
      <c r="H8" s="51">
        <v>24.54</v>
      </c>
      <c r="I8" s="51">
        <f t="shared" si="2"/>
        <v>5.3900000000000006</v>
      </c>
      <c r="J8" s="63">
        <f t="shared" si="3"/>
        <v>30</v>
      </c>
    </row>
    <row r="9" spans="1:10">
      <c r="A9" s="16">
        <v>28.22</v>
      </c>
      <c r="B9" s="16">
        <v>30.94</v>
      </c>
      <c r="C9" s="65">
        <v>31.18</v>
      </c>
      <c r="D9" s="65">
        <v>30.09</v>
      </c>
      <c r="E9" s="51">
        <v>23.55</v>
      </c>
      <c r="F9" s="51">
        <f t="shared" si="0"/>
        <v>7.0849999999999973</v>
      </c>
      <c r="G9" s="63">
        <f t="shared" si="1"/>
        <v>29.77</v>
      </c>
      <c r="H9" s="51">
        <v>24.15</v>
      </c>
      <c r="I9" s="51">
        <f t="shared" si="2"/>
        <v>6.4849999999999994</v>
      </c>
      <c r="J9" s="63">
        <f t="shared" si="3"/>
        <v>29.61</v>
      </c>
    </row>
    <row r="10" spans="1:10">
      <c r="A10" s="41">
        <v>29.41</v>
      </c>
      <c r="B10" s="41">
        <v>31.33</v>
      </c>
      <c r="C10" s="66">
        <v>31.6</v>
      </c>
      <c r="D10" s="66">
        <v>30.42</v>
      </c>
      <c r="E10" s="51">
        <v>26.09</v>
      </c>
      <c r="F10" s="51">
        <f t="shared" si="0"/>
        <v>4.9200000000000017</v>
      </c>
      <c r="G10" s="63">
        <f t="shared" si="1"/>
        <v>32.31</v>
      </c>
      <c r="H10" s="51">
        <v>27.03</v>
      </c>
      <c r="I10" s="51">
        <f t="shared" si="2"/>
        <v>3.9800000000000004</v>
      </c>
      <c r="J10" s="63">
        <f t="shared" si="3"/>
        <v>32.49</v>
      </c>
    </row>
    <row r="11" spans="1:10">
      <c r="A11" s="41">
        <v>26.74</v>
      </c>
      <c r="B11" s="41">
        <v>31.24</v>
      </c>
      <c r="C11" s="66">
        <v>30.66</v>
      </c>
      <c r="D11" s="66">
        <v>28.7</v>
      </c>
      <c r="E11" s="51">
        <v>24.52</v>
      </c>
      <c r="F11" s="51">
        <f t="shared" si="0"/>
        <v>5.16</v>
      </c>
      <c r="G11" s="63">
        <f t="shared" si="1"/>
        <v>30.74</v>
      </c>
      <c r="H11" s="51">
        <v>25.7</v>
      </c>
      <c r="I11" s="51">
        <f t="shared" si="2"/>
        <v>3.9800000000000004</v>
      </c>
      <c r="J11" s="63">
        <f t="shared" si="3"/>
        <v>31.16</v>
      </c>
    </row>
    <row r="12" spans="1:10">
      <c r="A12" s="41">
        <v>26.36</v>
      </c>
      <c r="B12" s="41">
        <v>31.85</v>
      </c>
      <c r="C12" s="66">
        <v>32.15</v>
      </c>
      <c r="D12" s="66">
        <v>30.52</v>
      </c>
      <c r="E12" s="51">
        <v>25</v>
      </c>
      <c r="F12" s="51">
        <f t="shared" si="0"/>
        <v>6.3350000000000009</v>
      </c>
      <c r="G12" s="63">
        <f t="shared" si="1"/>
        <v>31.22</v>
      </c>
      <c r="H12" s="51">
        <v>26.23</v>
      </c>
      <c r="I12" s="51">
        <f t="shared" si="2"/>
        <v>5.1050000000000004</v>
      </c>
      <c r="J12" s="63">
        <f t="shared" si="3"/>
        <v>31.69</v>
      </c>
    </row>
    <row r="13" spans="1:10">
      <c r="A13" s="41">
        <v>27.49</v>
      </c>
      <c r="B13" s="41">
        <v>30.65</v>
      </c>
      <c r="C13" s="66">
        <v>30.4</v>
      </c>
      <c r="D13" s="66">
        <v>29.73</v>
      </c>
      <c r="E13" s="51">
        <v>24.19</v>
      </c>
      <c r="F13" s="51">
        <f t="shared" si="0"/>
        <v>5.8749999999999964</v>
      </c>
      <c r="G13" s="63">
        <f t="shared" si="1"/>
        <v>30.41</v>
      </c>
      <c r="H13" s="51">
        <v>25.75</v>
      </c>
      <c r="I13" s="51">
        <f t="shared" si="2"/>
        <v>4.3149999999999977</v>
      </c>
      <c r="J13" s="63">
        <f t="shared" si="3"/>
        <v>31.21</v>
      </c>
    </row>
    <row r="14" spans="1:10">
      <c r="A14" s="41">
        <v>27.3</v>
      </c>
      <c r="B14" s="41">
        <v>30.61</v>
      </c>
      <c r="C14" s="66">
        <v>30.23</v>
      </c>
      <c r="D14" s="66">
        <v>29.12</v>
      </c>
      <c r="E14" s="51">
        <v>24.07</v>
      </c>
      <c r="F14" s="51">
        <f t="shared" si="0"/>
        <v>5.6050000000000004</v>
      </c>
      <c r="G14" s="63">
        <f t="shared" si="1"/>
        <v>30.29</v>
      </c>
      <c r="H14" s="51">
        <v>25.11</v>
      </c>
      <c r="I14" s="51">
        <f t="shared" si="2"/>
        <v>4.5650000000000013</v>
      </c>
      <c r="J14" s="63">
        <f t="shared" si="3"/>
        <v>30.57</v>
      </c>
    </row>
    <row r="15" spans="1:10">
      <c r="A15" s="41">
        <v>27.23</v>
      </c>
      <c r="B15" s="41">
        <v>31.39</v>
      </c>
      <c r="C15" s="66">
        <v>31.75</v>
      </c>
      <c r="D15" s="66">
        <v>29.08</v>
      </c>
      <c r="E15" s="51">
        <v>25.1</v>
      </c>
      <c r="F15" s="51">
        <f t="shared" si="0"/>
        <v>5.3149999999999977</v>
      </c>
      <c r="G15" s="63">
        <f t="shared" si="1"/>
        <v>31.32</v>
      </c>
      <c r="H15" s="51">
        <v>25.94</v>
      </c>
      <c r="I15" s="51">
        <f t="shared" si="2"/>
        <v>4.4749999999999979</v>
      </c>
      <c r="J15" s="63">
        <f t="shared" si="3"/>
        <v>31.400000000000002</v>
      </c>
    </row>
    <row r="16" spans="1:10">
      <c r="A16" s="41">
        <v>27.4</v>
      </c>
      <c r="B16" s="41">
        <v>30.7</v>
      </c>
      <c r="C16" s="66">
        <v>30.64</v>
      </c>
      <c r="D16" s="66">
        <v>28.81</v>
      </c>
      <c r="E16" s="51">
        <v>23.93</v>
      </c>
      <c r="F16" s="51">
        <f t="shared" si="0"/>
        <v>5.7950000000000017</v>
      </c>
      <c r="G16" s="63">
        <f t="shared" si="1"/>
        <v>30.15</v>
      </c>
      <c r="H16" s="51">
        <v>24.6</v>
      </c>
      <c r="I16" s="51">
        <f t="shared" si="2"/>
        <v>5.125</v>
      </c>
      <c r="J16" s="63">
        <f t="shared" si="3"/>
        <v>30.060000000000002</v>
      </c>
    </row>
    <row r="17" spans="1:10">
      <c r="A17" s="41">
        <v>29.18</v>
      </c>
      <c r="B17" s="41">
        <v>32.19</v>
      </c>
      <c r="C17" s="66">
        <v>32.42</v>
      </c>
      <c r="D17" s="66">
        <v>31.22</v>
      </c>
      <c r="E17" s="51">
        <v>25.23</v>
      </c>
      <c r="F17" s="51">
        <f t="shared" si="0"/>
        <v>6.59</v>
      </c>
      <c r="G17" s="63">
        <f t="shared" si="1"/>
        <v>31.45</v>
      </c>
      <c r="H17" s="51">
        <v>25.68</v>
      </c>
      <c r="I17" s="51">
        <f t="shared" si="2"/>
        <v>6.1400000000000006</v>
      </c>
      <c r="J17" s="63">
        <f t="shared" si="3"/>
        <v>31.14</v>
      </c>
    </row>
    <row r="18" spans="1:10">
      <c r="A18" s="16">
        <v>26.64</v>
      </c>
      <c r="B18" s="16">
        <v>30.94</v>
      </c>
      <c r="C18" s="65">
        <v>31.19</v>
      </c>
      <c r="D18" s="65">
        <v>30.26</v>
      </c>
      <c r="E18" s="51">
        <v>24.82</v>
      </c>
      <c r="F18" s="51">
        <f t="shared" si="0"/>
        <v>5.9050000000000011</v>
      </c>
      <c r="G18" s="63">
        <f t="shared" si="1"/>
        <v>31.04</v>
      </c>
      <c r="H18" s="51">
        <v>25.74</v>
      </c>
      <c r="I18" s="51">
        <f t="shared" si="2"/>
        <v>4.985000000000003</v>
      </c>
      <c r="J18" s="63">
        <f t="shared" si="3"/>
        <v>31.2</v>
      </c>
    </row>
    <row r="19" spans="1:10">
      <c r="A19" s="16">
        <v>24.44</v>
      </c>
      <c r="B19" s="16">
        <v>30.54</v>
      </c>
      <c r="C19" s="65">
        <v>30.37</v>
      </c>
      <c r="D19" s="65">
        <v>28.67</v>
      </c>
      <c r="E19" s="51">
        <v>24.1</v>
      </c>
      <c r="F19" s="51">
        <f t="shared" si="0"/>
        <v>5.4200000000000017</v>
      </c>
      <c r="G19" s="63">
        <f t="shared" si="1"/>
        <v>30.32</v>
      </c>
      <c r="H19" s="51">
        <v>24.64</v>
      </c>
      <c r="I19" s="51">
        <f t="shared" si="2"/>
        <v>4.8800000000000026</v>
      </c>
      <c r="J19" s="63">
        <f t="shared" si="3"/>
        <v>30.1</v>
      </c>
    </row>
    <row r="20" spans="1:10">
      <c r="A20" s="16">
        <v>24.51</v>
      </c>
      <c r="B20" s="16">
        <v>28.56</v>
      </c>
      <c r="C20" s="65">
        <v>30.36</v>
      </c>
      <c r="D20" s="65">
        <v>29.18</v>
      </c>
      <c r="E20" s="51">
        <v>24.28</v>
      </c>
      <c r="F20" s="51">
        <f t="shared" si="0"/>
        <v>5.4899999999999984</v>
      </c>
      <c r="G20" s="63">
        <f t="shared" si="1"/>
        <v>30.5</v>
      </c>
      <c r="H20" s="51">
        <v>24.67</v>
      </c>
      <c r="I20" s="51">
        <f t="shared" si="2"/>
        <v>5.0999999999999979</v>
      </c>
      <c r="J20" s="63">
        <f t="shared" si="3"/>
        <v>30.130000000000003</v>
      </c>
    </row>
    <row r="21" spans="1:10">
      <c r="A21" s="16">
        <v>25.22</v>
      </c>
      <c r="B21" s="16">
        <v>31.05</v>
      </c>
      <c r="C21" s="65">
        <v>30.97</v>
      </c>
      <c r="D21" s="65">
        <v>29.93</v>
      </c>
      <c r="E21" s="51">
        <v>24.09</v>
      </c>
      <c r="F21" s="51">
        <f t="shared" si="0"/>
        <v>6.3599999999999994</v>
      </c>
      <c r="G21" s="63">
        <f t="shared" si="1"/>
        <v>30.31</v>
      </c>
      <c r="H21" s="51">
        <v>25.13</v>
      </c>
      <c r="I21" s="51">
        <f t="shared" si="2"/>
        <v>5.32</v>
      </c>
      <c r="J21" s="63">
        <f t="shared" si="3"/>
        <v>30.59</v>
      </c>
    </row>
    <row r="22" spans="1:10">
      <c r="A22" s="16">
        <v>24.39</v>
      </c>
      <c r="B22" s="16">
        <v>30.04</v>
      </c>
      <c r="C22" s="65">
        <v>30.04</v>
      </c>
      <c r="D22" s="65">
        <v>29.42</v>
      </c>
      <c r="E22" s="51">
        <v>23.45</v>
      </c>
      <c r="F22" s="51">
        <f t="shared" si="0"/>
        <v>6.2800000000000011</v>
      </c>
      <c r="G22" s="63">
        <f t="shared" si="1"/>
        <v>29.669999999999998</v>
      </c>
      <c r="H22" s="51">
        <v>24.22</v>
      </c>
      <c r="I22" s="51">
        <f t="shared" si="2"/>
        <v>5.5100000000000016</v>
      </c>
      <c r="J22" s="63">
        <f t="shared" si="3"/>
        <v>29.68</v>
      </c>
    </row>
    <row r="23" spans="1:10">
      <c r="A23" s="16">
        <v>25.13</v>
      </c>
      <c r="B23" s="16">
        <v>30.46</v>
      </c>
      <c r="C23" s="65">
        <v>30.44</v>
      </c>
      <c r="D23" s="65">
        <v>29.59</v>
      </c>
      <c r="E23" s="51">
        <v>23.13</v>
      </c>
      <c r="F23" s="51">
        <f t="shared" si="0"/>
        <v>6.8850000000000016</v>
      </c>
      <c r="G23" s="63">
        <f t="shared" si="1"/>
        <v>29.349999999999998</v>
      </c>
      <c r="H23" s="51">
        <v>24.05</v>
      </c>
      <c r="I23" s="51">
        <f t="shared" si="2"/>
        <v>5.9649999999999999</v>
      </c>
      <c r="J23" s="63">
        <f t="shared" si="3"/>
        <v>29.51</v>
      </c>
    </row>
    <row r="24" spans="1:10">
      <c r="A24" s="16">
        <v>26.36</v>
      </c>
      <c r="B24" s="16">
        <v>31.12</v>
      </c>
      <c r="C24" s="65">
        <v>30.82</v>
      </c>
      <c r="D24" s="65">
        <v>30.65</v>
      </c>
      <c r="E24" s="51">
        <v>23.19</v>
      </c>
      <c r="F24" s="51">
        <f t="shared" si="0"/>
        <v>7.5449999999999982</v>
      </c>
      <c r="G24" s="63">
        <f t="shared" si="1"/>
        <v>29.41</v>
      </c>
      <c r="H24" s="51">
        <v>24.59</v>
      </c>
      <c r="I24" s="51">
        <f t="shared" si="2"/>
        <v>6.1449999999999996</v>
      </c>
      <c r="J24" s="63">
        <f t="shared" si="3"/>
        <v>30.05</v>
      </c>
    </row>
    <row r="25" spans="1:10">
      <c r="A25" s="16">
        <v>26.05</v>
      </c>
      <c r="B25" s="16">
        <v>31.1</v>
      </c>
      <c r="C25" s="65">
        <v>31.03</v>
      </c>
      <c r="D25" s="65">
        <v>30.72</v>
      </c>
      <c r="E25" s="51">
        <v>23.84</v>
      </c>
      <c r="F25" s="51">
        <f t="shared" si="0"/>
        <v>7.0350000000000001</v>
      </c>
      <c r="G25" s="63">
        <f t="shared" si="1"/>
        <v>30.06</v>
      </c>
      <c r="H25" s="51">
        <v>24.25</v>
      </c>
      <c r="I25" s="51">
        <f t="shared" si="2"/>
        <v>6.625</v>
      </c>
      <c r="J25" s="63">
        <f t="shared" si="3"/>
        <v>29.71</v>
      </c>
    </row>
    <row r="26" spans="1:10">
      <c r="A26" s="41">
        <v>30.4</v>
      </c>
      <c r="B26" s="41">
        <v>33.97</v>
      </c>
      <c r="C26" s="66">
        <v>33.9</v>
      </c>
      <c r="D26" s="66">
        <v>32.14</v>
      </c>
      <c r="E26" s="51">
        <v>26.62</v>
      </c>
      <c r="F26" s="51">
        <f t="shared" si="0"/>
        <v>6.399999999999995</v>
      </c>
      <c r="G26" s="63">
        <f t="shared" si="1"/>
        <v>32.840000000000003</v>
      </c>
      <c r="H26" s="51">
        <v>28.01</v>
      </c>
      <c r="I26" s="51">
        <f t="shared" si="2"/>
        <v>5.0099999999999945</v>
      </c>
      <c r="J26" s="63">
        <f t="shared" si="3"/>
        <v>33.47</v>
      </c>
    </row>
    <row r="27" spans="1:10">
      <c r="A27" s="41">
        <v>29.28</v>
      </c>
      <c r="B27" s="41">
        <v>32.79</v>
      </c>
      <c r="C27" s="66">
        <v>32.880000000000003</v>
      </c>
      <c r="D27" s="66">
        <v>31.57</v>
      </c>
      <c r="E27" s="51">
        <v>26.26</v>
      </c>
      <c r="F27" s="51">
        <f t="shared" si="0"/>
        <v>5.9649999999999999</v>
      </c>
      <c r="G27" s="63">
        <f t="shared" si="1"/>
        <v>32.480000000000004</v>
      </c>
      <c r="H27" s="51">
        <v>27.15</v>
      </c>
      <c r="I27" s="51">
        <f t="shared" si="2"/>
        <v>5.0750000000000028</v>
      </c>
      <c r="J27" s="63">
        <f t="shared" si="3"/>
        <v>32.61</v>
      </c>
    </row>
    <row r="28" spans="1:10">
      <c r="A28" s="41">
        <v>28.31</v>
      </c>
      <c r="B28" s="41">
        <v>34.01</v>
      </c>
      <c r="C28" s="66">
        <v>33.270000000000003</v>
      </c>
      <c r="D28" s="66">
        <v>33.44</v>
      </c>
      <c r="E28" s="51">
        <v>26.7</v>
      </c>
      <c r="F28" s="51">
        <f t="shared" si="0"/>
        <v>6.6550000000000047</v>
      </c>
      <c r="G28" s="63">
        <f t="shared" si="1"/>
        <v>32.92</v>
      </c>
      <c r="H28" s="51">
        <v>27.28</v>
      </c>
      <c r="I28" s="51">
        <f t="shared" si="2"/>
        <v>6.0750000000000028</v>
      </c>
      <c r="J28" s="63">
        <f t="shared" si="3"/>
        <v>32.74</v>
      </c>
    </row>
    <row r="29" spans="1:10">
      <c r="A29" s="41">
        <v>28.47</v>
      </c>
      <c r="B29" s="41">
        <v>33.299999999999997</v>
      </c>
      <c r="C29" s="66">
        <v>33.31</v>
      </c>
      <c r="D29" s="66">
        <v>32.33</v>
      </c>
      <c r="E29" s="51">
        <v>26.15</v>
      </c>
      <c r="F29" s="51">
        <f t="shared" si="0"/>
        <v>6.6700000000000017</v>
      </c>
      <c r="G29" s="63">
        <f t="shared" si="1"/>
        <v>32.369999999999997</v>
      </c>
      <c r="H29" s="51">
        <v>27.27</v>
      </c>
      <c r="I29" s="51">
        <f t="shared" si="2"/>
        <v>5.5500000000000007</v>
      </c>
      <c r="J29" s="63">
        <f t="shared" si="3"/>
        <v>32.729999999999997</v>
      </c>
    </row>
    <row r="30" spans="1:10">
      <c r="A30" s="41">
        <v>27.57</v>
      </c>
      <c r="B30" s="41">
        <v>33.450000000000003</v>
      </c>
      <c r="C30" s="66">
        <v>33.44</v>
      </c>
      <c r="D30" s="66">
        <v>32.18</v>
      </c>
      <c r="E30" s="51">
        <v>27.13</v>
      </c>
      <c r="F30" s="51">
        <f t="shared" si="0"/>
        <v>5.6800000000000033</v>
      </c>
      <c r="G30" s="63">
        <f t="shared" si="1"/>
        <v>33.35</v>
      </c>
      <c r="H30" s="51">
        <v>27.72</v>
      </c>
      <c r="I30" s="51">
        <f t="shared" si="2"/>
        <v>5.0900000000000034</v>
      </c>
      <c r="J30" s="63">
        <f t="shared" si="3"/>
        <v>33.18</v>
      </c>
    </row>
    <row r="31" spans="1:10">
      <c r="A31" s="41">
        <v>28.14</v>
      </c>
      <c r="B31" s="41">
        <v>33.36</v>
      </c>
      <c r="C31" s="66">
        <v>33.57</v>
      </c>
      <c r="D31" s="66">
        <v>34.53</v>
      </c>
      <c r="E31" s="51">
        <v>26.27</v>
      </c>
      <c r="F31" s="51">
        <f t="shared" si="0"/>
        <v>7.7799999999999976</v>
      </c>
      <c r="G31" s="63">
        <f t="shared" si="1"/>
        <v>32.49</v>
      </c>
      <c r="H31" s="51">
        <v>26.84</v>
      </c>
      <c r="I31" s="51">
        <f t="shared" si="2"/>
        <v>7.2099999999999973</v>
      </c>
      <c r="J31" s="63">
        <f t="shared" si="3"/>
        <v>32.299999999999997</v>
      </c>
    </row>
    <row r="32" spans="1:10">
      <c r="A32" s="41">
        <v>27.05</v>
      </c>
      <c r="B32" s="41">
        <v>32.93</v>
      </c>
      <c r="C32" s="66">
        <v>32.93</v>
      </c>
      <c r="D32" s="66">
        <v>32.53</v>
      </c>
      <c r="E32" s="51">
        <v>25.71</v>
      </c>
      <c r="F32" s="51">
        <f t="shared" si="0"/>
        <v>7.0200000000000031</v>
      </c>
      <c r="G32" s="63">
        <f t="shared" si="1"/>
        <v>31.93</v>
      </c>
      <c r="H32" s="51">
        <v>26.65</v>
      </c>
      <c r="I32" s="51">
        <f t="shared" si="2"/>
        <v>6.0800000000000054</v>
      </c>
      <c r="J32" s="63">
        <f t="shared" si="3"/>
        <v>32.11</v>
      </c>
    </row>
    <row r="33" spans="1:10">
      <c r="A33" s="41">
        <v>28.57</v>
      </c>
      <c r="B33" s="41">
        <v>34.03</v>
      </c>
      <c r="C33" s="66">
        <v>33.42</v>
      </c>
      <c r="D33" s="66">
        <v>32.81</v>
      </c>
      <c r="E33" s="51">
        <v>26.66</v>
      </c>
      <c r="F33" s="51">
        <f t="shared" si="0"/>
        <v>6.4550000000000018</v>
      </c>
      <c r="G33" s="63">
        <f t="shared" si="1"/>
        <v>32.880000000000003</v>
      </c>
      <c r="H33" s="51">
        <v>24.78</v>
      </c>
      <c r="I33" s="51">
        <f t="shared" si="2"/>
        <v>8.3350000000000009</v>
      </c>
      <c r="J33" s="63">
        <f t="shared" si="3"/>
        <v>30.240000000000002</v>
      </c>
    </row>
    <row r="34" spans="1:10">
      <c r="A34" s="16">
        <v>28.37</v>
      </c>
      <c r="B34" s="16">
        <v>33</v>
      </c>
      <c r="C34" s="65">
        <v>33.51</v>
      </c>
      <c r="D34" s="65">
        <v>32.43</v>
      </c>
      <c r="E34" s="51">
        <v>26.7</v>
      </c>
      <c r="F34" s="51">
        <f t="shared" si="0"/>
        <v>6.27</v>
      </c>
      <c r="G34" s="63">
        <f t="shared" si="1"/>
        <v>32.92</v>
      </c>
      <c r="H34" s="51">
        <v>27.25</v>
      </c>
      <c r="I34" s="51">
        <f t="shared" si="2"/>
        <v>5.7199999999999989</v>
      </c>
      <c r="J34" s="63">
        <f t="shared" si="3"/>
        <v>32.71</v>
      </c>
    </row>
    <row r="35" spans="1:10">
      <c r="A35" s="16">
        <v>28.36</v>
      </c>
      <c r="B35" s="16">
        <v>33.21</v>
      </c>
      <c r="C35" s="65">
        <v>33.39</v>
      </c>
      <c r="D35" s="65">
        <v>31.48</v>
      </c>
      <c r="E35" s="51">
        <v>25.78</v>
      </c>
      <c r="F35" s="51">
        <f t="shared" si="0"/>
        <v>6.6550000000000011</v>
      </c>
      <c r="G35" s="63">
        <f t="shared" si="1"/>
        <v>32</v>
      </c>
      <c r="H35" s="51">
        <v>26.76</v>
      </c>
      <c r="I35" s="51">
        <f t="shared" si="2"/>
        <v>5.6750000000000007</v>
      </c>
      <c r="J35" s="63">
        <f t="shared" si="3"/>
        <v>32.22</v>
      </c>
    </row>
    <row r="36" spans="1:10">
      <c r="A36" s="16">
        <v>28.33</v>
      </c>
      <c r="B36" s="16">
        <v>31.84</v>
      </c>
      <c r="C36" s="65">
        <v>31.56</v>
      </c>
      <c r="D36" s="65">
        <v>30.02</v>
      </c>
      <c r="E36" s="51">
        <v>24.52</v>
      </c>
      <c r="F36" s="51">
        <f t="shared" si="0"/>
        <v>6.27</v>
      </c>
      <c r="G36" s="63">
        <f t="shared" si="1"/>
        <v>30.74</v>
      </c>
      <c r="H36" s="51">
        <v>25.52</v>
      </c>
      <c r="I36" s="51">
        <f t="shared" si="2"/>
        <v>5.27</v>
      </c>
      <c r="J36" s="63">
        <f t="shared" si="3"/>
        <v>30.98</v>
      </c>
    </row>
    <row r="37" spans="1:10">
      <c r="A37" s="16">
        <v>28</v>
      </c>
      <c r="B37" s="16">
        <v>33.369999999999997</v>
      </c>
      <c r="C37" s="65">
        <v>33.81</v>
      </c>
      <c r="D37" s="65">
        <v>32.049999999999997</v>
      </c>
      <c r="E37" s="51">
        <v>26.21</v>
      </c>
      <c r="F37" s="51">
        <f t="shared" si="0"/>
        <v>6.7199999999999989</v>
      </c>
      <c r="G37" s="63">
        <f t="shared" si="1"/>
        <v>32.43</v>
      </c>
      <c r="H37" s="51">
        <v>26.91</v>
      </c>
      <c r="I37" s="51">
        <f t="shared" si="2"/>
        <v>6.02</v>
      </c>
      <c r="J37" s="63">
        <f t="shared" si="3"/>
        <v>32.369999999999997</v>
      </c>
    </row>
    <row r="38" spans="1:10">
      <c r="A38" s="16">
        <v>27.25</v>
      </c>
      <c r="B38" s="16">
        <v>31.44</v>
      </c>
      <c r="C38" s="65">
        <v>31.53</v>
      </c>
      <c r="D38" s="65">
        <v>29.99</v>
      </c>
      <c r="E38" s="51">
        <v>24.19</v>
      </c>
      <c r="F38" s="51">
        <f t="shared" si="0"/>
        <v>6.5699999999999967</v>
      </c>
      <c r="G38" s="63">
        <f t="shared" si="1"/>
        <v>30.41</v>
      </c>
      <c r="H38" s="51">
        <v>25.13</v>
      </c>
      <c r="I38" s="51">
        <f t="shared" si="2"/>
        <v>5.629999999999999</v>
      </c>
      <c r="J38" s="63">
        <f t="shared" si="3"/>
        <v>30.59</v>
      </c>
    </row>
    <row r="39" spans="1:10">
      <c r="A39" s="16">
        <v>29.16</v>
      </c>
      <c r="B39" s="16">
        <v>33.36</v>
      </c>
      <c r="C39" s="65">
        <v>33.549999999999997</v>
      </c>
      <c r="D39" s="65">
        <v>30.76</v>
      </c>
      <c r="E39" s="51">
        <v>26.34</v>
      </c>
      <c r="F39" s="51">
        <f t="shared" si="0"/>
        <v>5.8150000000000013</v>
      </c>
      <c r="G39" s="63">
        <f t="shared" si="1"/>
        <v>32.56</v>
      </c>
      <c r="H39" s="51">
        <v>25.33</v>
      </c>
      <c r="I39" s="51">
        <f t="shared" si="2"/>
        <v>6.8250000000000028</v>
      </c>
      <c r="J39" s="63">
        <f t="shared" si="3"/>
        <v>30.79</v>
      </c>
    </row>
    <row r="40" spans="1:10">
      <c r="A40" s="16">
        <v>30.01</v>
      </c>
      <c r="B40" s="16">
        <v>34.92</v>
      </c>
      <c r="C40" s="65">
        <v>36.6</v>
      </c>
      <c r="D40" s="65">
        <v>31.4</v>
      </c>
      <c r="E40" s="51">
        <v>26.65</v>
      </c>
      <c r="F40" s="51">
        <f t="shared" si="0"/>
        <v>7.3500000000000014</v>
      </c>
      <c r="G40" s="63">
        <f t="shared" si="1"/>
        <v>32.869999999999997</v>
      </c>
      <c r="H40" s="51">
        <v>27.71</v>
      </c>
      <c r="I40" s="51">
        <f t="shared" si="2"/>
        <v>6.2899999999999991</v>
      </c>
      <c r="J40" s="63">
        <f t="shared" si="3"/>
        <v>33.17</v>
      </c>
    </row>
    <row r="41" spans="1:10">
      <c r="A41" s="16">
        <v>30.59</v>
      </c>
      <c r="B41" s="16">
        <v>36.03</v>
      </c>
      <c r="C41" s="65">
        <v>35.61</v>
      </c>
      <c r="D41" s="65">
        <v>32.76</v>
      </c>
      <c r="E41" s="51">
        <v>27.43</v>
      </c>
      <c r="F41" s="51">
        <f t="shared" si="0"/>
        <v>6.7550000000000026</v>
      </c>
      <c r="G41" s="63">
        <f t="shared" si="1"/>
        <v>33.65</v>
      </c>
      <c r="H41" s="51">
        <v>30.51</v>
      </c>
      <c r="I41" s="51">
        <f t="shared" si="2"/>
        <v>3.6750000000000007</v>
      </c>
      <c r="J41" s="63">
        <f t="shared" si="3"/>
        <v>35.97</v>
      </c>
    </row>
    <row r="42" spans="1:10">
      <c r="A42" s="41">
        <v>31.25</v>
      </c>
      <c r="B42" s="41">
        <v>34.14</v>
      </c>
      <c r="C42" s="66">
        <v>34.22</v>
      </c>
      <c r="D42" s="66">
        <v>32.119999999999997</v>
      </c>
      <c r="E42" s="51">
        <v>28.2</v>
      </c>
      <c r="F42" s="51">
        <f t="shared" si="0"/>
        <v>4.9700000000000024</v>
      </c>
      <c r="G42" s="63">
        <f t="shared" si="1"/>
        <v>34.42</v>
      </c>
      <c r="H42" s="51">
        <v>27.63</v>
      </c>
      <c r="I42" s="51">
        <f t="shared" si="2"/>
        <v>5.5400000000000027</v>
      </c>
      <c r="J42" s="63">
        <f t="shared" si="3"/>
        <v>33.089999999999996</v>
      </c>
    </row>
    <row r="43" spans="1:10">
      <c r="A43" s="41">
        <v>29.29</v>
      </c>
      <c r="B43" s="41">
        <v>32.58</v>
      </c>
      <c r="C43" s="66">
        <v>33.1</v>
      </c>
      <c r="D43" s="66">
        <v>31.73</v>
      </c>
      <c r="E43" s="51">
        <v>26.2</v>
      </c>
      <c r="F43" s="51">
        <f t="shared" si="0"/>
        <v>6.2149999999999999</v>
      </c>
      <c r="G43" s="63">
        <f t="shared" si="1"/>
        <v>32.42</v>
      </c>
      <c r="H43" s="51">
        <v>27.11</v>
      </c>
      <c r="I43" s="51">
        <f t="shared" si="2"/>
        <v>5.3049999999999997</v>
      </c>
      <c r="J43" s="63">
        <f t="shared" si="3"/>
        <v>32.57</v>
      </c>
    </row>
    <row r="44" spans="1:10">
      <c r="A44" s="41">
        <v>29.12</v>
      </c>
      <c r="B44" s="41">
        <v>35.659999999999997</v>
      </c>
      <c r="C44" s="66">
        <v>34.590000000000003</v>
      </c>
      <c r="D44" s="66">
        <v>33.33</v>
      </c>
      <c r="E44" s="51">
        <v>27.18</v>
      </c>
      <c r="F44" s="51">
        <f t="shared" si="0"/>
        <v>6.7800000000000011</v>
      </c>
      <c r="G44" s="63">
        <f t="shared" si="1"/>
        <v>33.4</v>
      </c>
      <c r="H44" s="51">
        <v>27.54</v>
      </c>
      <c r="I44" s="51">
        <f t="shared" si="2"/>
        <v>6.4200000000000017</v>
      </c>
      <c r="J44" s="63">
        <f t="shared" si="3"/>
        <v>33</v>
      </c>
    </row>
    <row r="45" spans="1:10">
      <c r="A45" s="41">
        <v>28.58</v>
      </c>
      <c r="B45" s="41">
        <v>34.17</v>
      </c>
      <c r="C45" s="66">
        <v>33.71</v>
      </c>
      <c r="D45" s="66">
        <v>32.590000000000003</v>
      </c>
      <c r="E45" s="51">
        <v>26.85</v>
      </c>
      <c r="F45" s="51">
        <f t="shared" si="0"/>
        <v>6.3000000000000043</v>
      </c>
      <c r="G45" s="63">
        <f t="shared" si="1"/>
        <v>33.07</v>
      </c>
      <c r="H45" s="51">
        <v>27.36</v>
      </c>
      <c r="I45" s="51">
        <f t="shared" si="2"/>
        <v>5.7900000000000063</v>
      </c>
      <c r="J45" s="63">
        <f t="shared" si="3"/>
        <v>32.82</v>
      </c>
    </row>
    <row r="46" spans="1:10">
      <c r="A46" s="41">
        <v>28.62</v>
      </c>
      <c r="B46" s="41">
        <v>34.71</v>
      </c>
      <c r="C46" s="66">
        <v>34.840000000000003</v>
      </c>
      <c r="D46" s="66">
        <v>34.380000000000003</v>
      </c>
      <c r="E46" s="51">
        <v>26.89</v>
      </c>
      <c r="F46" s="51">
        <f t="shared" si="0"/>
        <v>7.7199999999999989</v>
      </c>
      <c r="G46" s="63">
        <f t="shared" si="1"/>
        <v>33.11</v>
      </c>
      <c r="H46" s="51">
        <v>29.02</v>
      </c>
      <c r="I46" s="51">
        <f t="shared" si="2"/>
        <v>5.59</v>
      </c>
      <c r="J46" s="63">
        <f t="shared" si="3"/>
        <v>34.479999999999997</v>
      </c>
    </row>
    <row r="47" spans="1:10">
      <c r="A47" s="41">
        <v>29.8</v>
      </c>
      <c r="B47" s="41">
        <v>33.43</v>
      </c>
      <c r="C47" s="66">
        <v>33.49</v>
      </c>
      <c r="D47" s="66">
        <v>32.479999999999997</v>
      </c>
      <c r="E47" s="51">
        <v>26.44</v>
      </c>
      <c r="F47" s="51">
        <f t="shared" si="0"/>
        <v>6.5449999999999982</v>
      </c>
      <c r="G47" s="63">
        <f t="shared" si="1"/>
        <v>32.660000000000004</v>
      </c>
      <c r="H47" s="51">
        <v>27.35</v>
      </c>
      <c r="I47" s="51">
        <f t="shared" si="2"/>
        <v>5.634999999999998</v>
      </c>
      <c r="J47" s="63">
        <f t="shared" si="3"/>
        <v>32.81</v>
      </c>
    </row>
    <row r="48" spans="1:10">
      <c r="A48" s="41">
        <v>28.03</v>
      </c>
      <c r="B48" s="41">
        <v>33.229999999999997</v>
      </c>
      <c r="C48" s="66">
        <v>32.5</v>
      </c>
      <c r="D48" s="66">
        <v>32.729999999999997</v>
      </c>
      <c r="E48" s="51">
        <v>26.08</v>
      </c>
      <c r="F48" s="51">
        <f t="shared" si="0"/>
        <v>6.5349999999999966</v>
      </c>
      <c r="G48" s="63">
        <f t="shared" si="1"/>
        <v>32.299999999999997</v>
      </c>
      <c r="H48" s="51">
        <v>27.11</v>
      </c>
      <c r="I48" s="51">
        <f t="shared" si="2"/>
        <v>5.5049999999999955</v>
      </c>
      <c r="J48" s="63">
        <f t="shared" si="3"/>
        <v>32.57</v>
      </c>
    </row>
    <row r="49" spans="1:10">
      <c r="A49" s="41">
        <v>31.26</v>
      </c>
      <c r="B49" s="41">
        <v>33.75</v>
      </c>
      <c r="C49" s="66">
        <v>33.520000000000003</v>
      </c>
      <c r="D49" s="66">
        <v>33.74</v>
      </c>
      <c r="E49" s="51">
        <v>27.09</v>
      </c>
      <c r="F49" s="51">
        <f t="shared" si="0"/>
        <v>6.5400000000000027</v>
      </c>
      <c r="G49" s="63">
        <f t="shared" si="1"/>
        <v>33.31</v>
      </c>
      <c r="H49" s="51">
        <v>28.25</v>
      </c>
      <c r="I49" s="51">
        <f t="shared" si="2"/>
        <v>5.3800000000000026</v>
      </c>
      <c r="J49" s="63">
        <f t="shared" si="3"/>
        <v>33.71</v>
      </c>
    </row>
    <row r="50" spans="1:10">
      <c r="E50" s="51">
        <v>23.63</v>
      </c>
      <c r="F50" s="51">
        <f>AVERAGE(F2:F49)</f>
        <v>6.2200000000000024</v>
      </c>
      <c r="G50" s="63">
        <f t="shared" si="1"/>
        <v>29.849999999999998</v>
      </c>
      <c r="H50" s="51">
        <v>24.94</v>
      </c>
      <c r="I50" s="51">
        <f>AVERAGE(I2:I49)</f>
        <v>5.4618750000000018</v>
      </c>
      <c r="J50" s="63">
        <f t="shared" si="3"/>
        <v>30.400000000000002</v>
      </c>
    </row>
    <row r="51" spans="1:10">
      <c r="E51" s="51">
        <v>23.64</v>
      </c>
      <c r="G51" s="63">
        <f t="shared" si="1"/>
        <v>29.86</v>
      </c>
      <c r="H51" s="51">
        <v>24.8</v>
      </c>
      <c r="J51" s="63">
        <f t="shared" si="3"/>
        <v>30.26</v>
      </c>
    </row>
    <row r="52" spans="1:10">
      <c r="E52" s="51">
        <v>23.75</v>
      </c>
      <c r="G52" s="63">
        <f t="shared" si="1"/>
        <v>29.97</v>
      </c>
      <c r="H52" s="51">
        <v>24.63</v>
      </c>
      <c r="J52" s="63">
        <f t="shared" si="3"/>
        <v>30.09</v>
      </c>
    </row>
    <row r="53" spans="1:10">
      <c r="E53" s="51">
        <v>23.9</v>
      </c>
      <c r="G53" s="63">
        <f t="shared" si="1"/>
        <v>30.119999999999997</v>
      </c>
      <c r="H53" s="51">
        <v>24.86</v>
      </c>
      <c r="J53" s="63">
        <f t="shared" si="3"/>
        <v>30.32</v>
      </c>
    </row>
    <row r="54" spans="1:10">
      <c r="E54" s="51">
        <v>23.59</v>
      </c>
      <c r="G54" s="63">
        <f t="shared" si="1"/>
        <v>29.81</v>
      </c>
      <c r="H54" s="51">
        <v>24.15</v>
      </c>
      <c r="J54" s="63">
        <f t="shared" si="3"/>
        <v>29.61</v>
      </c>
    </row>
    <row r="55" spans="1:10">
      <c r="E55" s="51">
        <v>23.91</v>
      </c>
      <c r="G55" s="63">
        <f t="shared" si="1"/>
        <v>30.13</v>
      </c>
      <c r="H55" s="51">
        <v>24.57</v>
      </c>
      <c r="J55" s="63">
        <f t="shared" si="3"/>
        <v>30.03</v>
      </c>
    </row>
    <row r="56" spans="1:10">
      <c r="E56" s="51">
        <v>25</v>
      </c>
      <c r="G56" s="63">
        <f t="shared" si="1"/>
        <v>31.22</v>
      </c>
      <c r="H56" s="51">
        <v>26.53</v>
      </c>
      <c r="J56" s="63">
        <f t="shared" si="3"/>
        <v>31.990000000000002</v>
      </c>
    </row>
    <row r="57" spans="1:10">
      <c r="E57" s="51">
        <v>26.28</v>
      </c>
      <c r="G57" s="63">
        <f t="shared" si="1"/>
        <v>32.5</v>
      </c>
      <c r="H57" s="51">
        <v>27.71</v>
      </c>
      <c r="J57" s="63">
        <f t="shared" si="3"/>
        <v>33.17</v>
      </c>
    </row>
    <row r="58" spans="1:10">
      <c r="A58" s="41"/>
      <c r="B58" s="41"/>
      <c r="C58" s="66"/>
      <c r="D58" s="66"/>
      <c r="E58" s="51">
        <v>24.24</v>
      </c>
      <c r="G58" s="63">
        <f t="shared" si="1"/>
        <v>30.459999999999997</v>
      </c>
      <c r="H58" s="51">
        <v>25.07</v>
      </c>
      <c r="J58" s="63">
        <f t="shared" si="3"/>
        <v>30.53</v>
      </c>
    </row>
    <row r="59" spans="1:10">
      <c r="A59" s="41"/>
      <c r="B59" s="41"/>
      <c r="C59" s="66"/>
      <c r="D59" s="66"/>
      <c r="E59" s="51">
        <v>23.15</v>
      </c>
      <c r="G59" s="63">
        <f t="shared" si="1"/>
        <v>29.369999999999997</v>
      </c>
      <c r="H59" s="51">
        <v>24.48</v>
      </c>
      <c r="J59" s="63">
        <f t="shared" si="3"/>
        <v>29.94</v>
      </c>
    </row>
    <row r="60" spans="1:10">
      <c r="A60" s="41"/>
      <c r="B60" s="41"/>
      <c r="C60" s="66"/>
      <c r="D60" s="66"/>
      <c r="E60" s="51">
        <v>22.5</v>
      </c>
      <c r="G60" s="63">
        <f t="shared" si="1"/>
        <v>28.72</v>
      </c>
      <c r="H60" s="51">
        <v>23.93</v>
      </c>
      <c r="J60" s="63">
        <f t="shared" si="3"/>
        <v>29.39</v>
      </c>
    </row>
    <row r="61" spans="1:10">
      <c r="A61" s="41"/>
      <c r="B61" s="41"/>
      <c r="C61" s="66"/>
      <c r="D61" s="66"/>
      <c r="E61" s="51">
        <v>22.38</v>
      </c>
      <c r="G61" s="63">
        <f t="shared" si="1"/>
        <v>28.599999999999998</v>
      </c>
      <c r="H61" s="51">
        <v>23.22</v>
      </c>
      <c r="J61" s="63">
        <f t="shared" si="3"/>
        <v>28.68</v>
      </c>
    </row>
    <row r="62" spans="1:10">
      <c r="A62" s="41"/>
      <c r="B62" s="41"/>
      <c r="C62" s="66"/>
      <c r="D62" s="66"/>
      <c r="E62" s="51">
        <v>23.56</v>
      </c>
      <c r="G62" s="63">
        <f t="shared" si="1"/>
        <v>29.779999999999998</v>
      </c>
      <c r="H62" s="51">
        <v>24.59</v>
      </c>
      <c r="J62" s="63">
        <f t="shared" si="3"/>
        <v>30.05</v>
      </c>
    </row>
    <row r="63" spans="1:10">
      <c r="A63" s="41"/>
      <c r="B63" s="41"/>
      <c r="C63" s="66"/>
      <c r="D63" s="66"/>
      <c r="E63" s="51">
        <v>23.38</v>
      </c>
      <c r="G63" s="63">
        <f t="shared" si="1"/>
        <v>29.599999999999998</v>
      </c>
      <c r="H63" s="51">
        <v>24.21</v>
      </c>
      <c r="J63" s="63">
        <f t="shared" si="3"/>
        <v>29.67</v>
      </c>
    </row>
    <row r="64" spans="1:10">
      <c r="A64" s="41"/>
      <c r="B64" s="41"/>
      <c r="C64" s="66"/>
      <c r="D64" s="66"/>
      <c r="E64" s="51">
        <v>23.17</v>
      </c>
      <c r="G64" s="63">
        <f t="shared" si="1"/>
        <v>29.39</v>
      </c>
      <c r="H64" s="51">
        <v>24.24</v>
      </c>
      <c r="J64" s="63">
        <f t="shared" si="3"/>
        <v>29.7</v>
      </c>
    </row>
    <row r="65" spans="1:10">
      <c r="A65" s="41"/>
      <c r="B65" s="41"/>
      <c r="C65" s="66"/>
      <c r="D65" s="66"/>
      <c r="E65" s="51">
        <v>23.15</v>
      </c>
      <c r="G65" s="63">
        <f t="shared" si="1"/>
        <v>29.369999999999997</v>
      </c>
      <c r="H65" s="51">
        <v>23.81</v>
      </c>
      <c r="J65" s="63">
        <f t="shared" si="3"/>
        <v>29.27</v>
      </c>
    </row>
    <row r="66" spans="1:10">
      <c r="E66" s="51">
        <v>24.31</v>
      </c>
      <c r="G66" s="63">
        <f t="shared" si="1"/>
        <v>30.529999999999998</v>
      </c>
      <c r="H66" s="51">
        <v>25.06</v>
      </c>
      <c r="J66" s="63">
        <f t="shared" si="3"/>
        <v>30.52</v>
      </c>
    </row>
    <row r="67" spans="1:10">
      <c r="E67" s="51">
        <v>24.17</v>
      </c>
      <c r="G67" s="63">
        <f t="shared" ref="G67:G73" si="4">E67+6.22</f>
        <v>30.39</v>
      </c>
      <c r="H67" s="51">
        <v>24.56</v>
      </c>
      <c r="J67" s="63">
        <f t="shared" ref="J67:J73" si="5">H67+5.46</f>
        <v>30.02</v>
      </c>
    </row>
    <row r="68" spans="1:10">
      <c r="E68" s="51">
        <v>23.86</v>
      </c>
      <c r="G68" s="63">
        <f t="shared" si="4"/>
        <v>30.08</v>
      </c>
      <c r="H68" s="51">
        <v>23.9</v>
      </c>
      <c r="J68" s="63">
        <f t="shared" si="5"/>
        <v>29.36</v>
      </c>
    </row>
    <row r="69" spans="1:10">
      <c r="E69" s="51">
        <v>22.85</v>
      </c>
      <c r="G69" s="63">
        <f t="shared" si="4"/>
        <v>29.07</v>
      </c>
      <c r="H69" s="51">
        <v>23.68</v>
      </c>
      <c r="J69" s="63">
        <f t="shared" si="5"/>
        <v>29.14</v>
      </c>
    </row>
    <row r="70" spans="1:10">
      <c r="E70" s="51">
        <v>22.58</v>
      </c>
      <c r="G70" s="63">
        <f t="shared" si="4"/>
        <v>28.799999999999997</v>
      </c>
      <c r="H70" s="51">
        <v>24.35</v>
      </c>
      <c r="J70" s="63">
        <f t="shared" si="5"/>
        <v>29.810000000000002</v>
      </c>
    </row>
    <row r="71" spans="1:10">
      <c r="E71" s="51">
        <v>24.01</v>
      </c>
      <c r="G71" s="63">
        <f t="shared" si="4"/>
        <v>30.23</v>
      </c>
      <c r="H71" s="51">
        <v>25.86</v>
      </c>
      <c r="J71" s="63">
        <f t="shared" si="5"/>
        <v>31.32</v>
      </c>
    </row>
    <row r="72" spans="1:10">
      <c r="E72" s="51">
        <v>23.56</v>
      </c>
      <c r="G72" s="63">
        <f t="shared" si="4"/>
        <v>29.779999999999998</v>
      </c>
      <c r="H72" s="51">
        <v>24.72</v>
      </c>
      <c r="J72" s="63">
        <f t="shared" si="5"/>
        <v>30.18</v>
      </c>
    </row>
    <row r="73" spans="1:10">
      <c r="E73" s="51">
        <v>22.9</v>
      </c>
      <c r="G73" s="63">
        <f t="shared" si="4"/>
        <v>29.119999999999997</v>
      </c>
      <c r="H73" s="51">
        <v>23.51</v>
      </c>
      <c r="J73" s="63">
        <f t="shared" si="5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1" sqref="F1:M1048576"/>
    </sheetView>
  </sheetViews>
  <sheetFormatPr baseColWidth="10" defaultRowHeight="12" x14ac:dyDescent="0"/>
  <cols>
    <col min="1" max="2" width="14.5" style="9" customWidth="1"/>
    <col min="3" max="4" width="10.83203125" style="51"/>
    <col min="6" max="7" width="14.5" style="65" customWidth="1"/>
    <col min="8" max="9" width="10.83203125" style="51"/>
    <col min="10" max="10" width="10.83203125" style="63"/>
    <col min="11" max="13" width="10.83203125" style="51"/>
  </cols>
  <sheetData>
    <row r="1" spans="1:13" ht="30">
      <c r="A1" s="26" t="s">
        <v>43</v>
      </c>
      <c r="B1" s="26" t="s">
        <v>44</v>
      </c>
      <c r="C1" s="70" t="s">
        <v>230</v>
      </c>
      <c r="D1" s="70" t="s">
        <v>231</v>
      </c>
      <c r="F1" s="62" t="s">
        <v>43</v>
      </c>
      <c r="G1" s="62" t="s">
        <v>44</v>
      </c>
      <c r="H1" s="70" t="s">
        <v>230</v>
      </c>
      <c r="I1" s="70" t="s">
        <v>232</v>
      </c>
      <c r="J1" s="71" t="s">
        <v>233</v>
      </c>
      <c r="K1" s="70" t="s">
        <v>231</v>
      </c>
      <c r="L1" s="70"/>
      <c r="M1" s="70" t="s">
        <v>234</v>
      </c>
    </row>
    <row r="2" spans="1:13">
      <c r="A2" s="9">
        <v>26.89</v>
      </c>
      <c r="B2" s="9">
        <v>27.6</v>
      </c>
      <c r="C2" s="51">
        <v>27.908795120000001</v>
      </c>
      <c r="D2" s="51">
        <v>27.24</v>
      </c>
      <c r="F2" s="65">
        <v>26.89</v>
      </c>
      <c r="G2" s="65">
        <v>27.6</v>
      </c>
      <c r="H2" s="51">
        <v>27.908795120000001</v>
      </c>
      <c r="I2" s="51">
        <f>((F2+G2)/2)-H2</f>
        <v>-0.66379511999999963</v>
      </c>
      <c r="J2" s="63">
        <f>H2-1.71</f>
        <v>26.19879512</v>
      </c>
      <c r="K2" s="51">
        <v>27.24</v>
      </c>
      <c r="L2" s="51">
        <f>((F2+G2)/2)-K2</f>
        <v>5.000000000002558E-3</v>
      </c>
      <c r="M2" s="63">
        <f>K2+3.36</f>
        <v>30.599999999999998</v>
      </c>
    </row>
    <row r="3" spans="1:13">
      <c r="A3" s="9">
        <v>27.23</v>
      </c>
      <c r="B3" s="9">
        <v>27.82</v>
      </c>
      <c r="C3" s="51">
        <v>27.794734779999999</v>
      </c>
      <c r="D3" s="51">
        <v>24.86</v>
      </c>
      <c r="F3" s="65">
        <v>27.23</v>
      </c>
      <c r="G3" s="65">
        <v>27.82</v>
      </c>
      <c r="H3" s="51">
        <v>27.794734779999999</v>
      </c>
      <c r="I3" s="51">
        <f t="shared" ref="I3:I49" si="0">((F3+G3)/2)-H3</f>
        <v>-0.26973478000000028</v>
      </c>
      <c r="J3" s="63">
        <f t="shared" ref="J3:J66" si="1">H3-1.71</f>
        <v>26.084734779999998</v>
      </c>
      <c r="K3" s="51">
        <v>24.86</v>
      </c>
      <c r="L3" s="51">
        <f t="shared" ref="L3:L49" si="2">((F3+G3)/2)-K3</f>
        <v>2.6649999999999991</v>
      </c>
      <c r="M3" s="63">
        <f t="shared" ref="M3:M66" si="3">K3+3.36</f>
        <v>28.22</v>
      </c>
    </row>
    <row r="4" spans="1:13">
      <c r="A4" s="9">
        <v>28.13</v>
      </c>
      <c r="B4" s="9">
        <v>28.31</v>
      </c>
      <c r="C4" s="51">
        <v>29.040786860000001</v>
      </c>
      <c r="D4" s="51">
        <v>26.76</v>
      </c>
      <c r="F4" s="65">
        <v>28.13</v>
      </c>
      <c r="G4" s="65">
        <v>28.31</v>
      </c>
      <c r="H4" s="51">
        <v>29.040786860000001</v>
      </c>
      <c r="I4" s="51">
        <f t="shared" si="0"/>
        <v>-0.82078686000000189</v>
      </c>
      <c r="J4" s="63">
        <f t="shared" si="1"/>
        <v>27.33078686</v>
      </c>
      <c r="K4" s="51">
        <v>26.76</v>
      </c>
      <c r="L4" s="51">
        <f t="shared" si="2"/>
        <v>1.4599999999999973</v>
      </c>
      <c r="M4" s="63">
        <f t="shared" si="3"/>
        <v>30.12</v>
      </c>
    </row>
    <row r="5" spans="1:13">
      <c r="A5" s="9">
        <v>28.52</v>
      </c>
      <c r="B5" s="9">
        <v>28.81</v>
      </c>
      <c r="C5" s="51">
        <v>29.239562599999999</v>
      </c>
      <c r="D5" s="51">
        <v>26.47</v>
      </c>
      <c r="F5" s="65">
        <v>28.52</v>
      </c>
      <c r="G5" s="65">
        <v>28.81</v>
      </c>
      <c r="H5" s="51">
        <v>29.239562599999999</v>
      </c>
      <c r="I5" s="51">
        <f t="shared" si="0"/>
        <v>-0.57456260000000015</v>
      </c>
      <c r="J5" s="63">
        <f t="shared" si="1"/>
        <v>27.529562599999998</v>
      </c>
      <c r="K5" s="51">
        <v>26.47</v>
      </c>
      <c r="L5" s="51">
        <f t="shared" si="2"/>
        <v>2.1950000000000003</v>
      </c>
      <c r="M5" s="63">
        <f t="shared" si="3"/>
        <v>29.83</v>
      </c>
    </row>
    <row r="6" spans="1:13">
      <c r="A6" s="9">
        <v>27.2</v>
      </c>
      <c r="B6" s="9">
        <v>27.11</v>
      </c>
      <c r="C6" s="51">
        <v>28.379985520000002</v>
      </c>
      <c r="D6" s="51">
        <v>25.08</v>
      </c>
      <c r="F6" s="65">
        <v>27.2</v>
      </c>
      <c r="G6" s="65">
        <v>27.11</v>
      </c>
      <c r="H6" s="51">
        <v>28.379985520000002</v>
      </c>
      <c r="I6" s="51">
        <f t="shared" si="0"/>
        <v>-1.2249855200000006</v>
      </c>
      <c r="J6" s="63">
        <f t="shared" si="1"/>
        <v>26.669985520000001</v>
      </c>
      <c r="K6" s="51">
        <v>25.08</v>
      </c>
      <c r="L6" s="51">
        <f t="shared" si="2"/>
        <v>2.0750000000000028</v>
      </c>
      <c r="M6" s="63">
        <f t="shared" si="3"/>
        <v>28.439999999999998</v>
      </c>
    </row>
    <row r="7" spans="1:13">
      <c r="A7" s="9">
        <v>33.96</v>
      </c>
      <c r="B7" s="9">
        <v>34.090000000000003</v>
      </c>
      <c r="C7" s="51">
        <v>34.652173159999997</v>
      </c>
      <c r="D7" s="51">
        <v>29.25</v>
      </c>
      <c r="F7" s="65">
        <v>33.96</v>
      </c>
      <c r="G7" s="65">
        <v>34.090000000000003</v>
      </c>
      <c r="H7" s="51">
        <v>34.652173159999997</v>
      </c>
      <c r="I7" s="51">
        <f t="shared" si="0"/>
        <v>-0.62717315999999101</v>
      </c>
      <c r="J7" s="63">
        <f t="shared" si="1"/>
        <v>32.942173159999996</v>
      </c>
      <c r="K7" s="51">
        <v>29.25</v>
      </c>
      <c r="L7" s="51">
        <f t="shared" si="2"/>
        <v>4.7750000000000057</v>
      </c>
      <c r="M7" s="63">
        <f t="shared" si="3"/>
        <v>32.61</v>
      </c>
    </row>
    <row r="8" spans="1:13">
      <c r="A8" s="9">
        <v>26.74</v>
      </c>
      <c r="B8" s="9">
        <v>26.68</v>
      </c>
      <c r="C8" s="51">
        <v>28.858244339999999</v>
      </c>
      <c r="D8" s="51">
        <v>24.19</v>
      </c>
      <c r="F8" s="65">
        <v>26.74</v>
      </c>
      <c r="G8" s="65">
        <v>26.68</v>
      </c>
      <c r="H8" s="51">
        <v>28.858244339999999</v>
      </c>
      <c r="I8" s="51">
        <f t="shared" si="0"/>
        <v>-2.148244339999998</v>
      </c>
      <c r="J8" s="63">
        <f t="shared" si="1"/>
        <v>27.148244339999998</v>
      </c>
      <c r="K8" s="51">
        <v>24.19</v>
      </c>
      <c r="L8" s="51">
        <f t="shared" si="2"/>
        <v>2.5199999999999996</v>
      </c>
      <c r="M8" s="63">
        <f t="shared" si="3"/>
        <v>27.55</v>
      </c>
    </row>
    <row r="9" spans="1:13">
      <c r="A9" s="9">
        <v>26.81</v>
      </c>
      <c r="B9" s="9">
        <v>26.56</v>
      </c>
      <c r="C9" s="51">
        <v>29.14490936</v>
      </c>
      <c r="D9" s="51">
        <v>24.12</v>
      </c>
      <c r="F9" s="65">
        <v>26.81</v>
      </c>
      <c r="G9" s="65">
        <v>26.56</v>
      </c>
      <c r="H9" s="51">
        <v>29.14490936</v>
      </c>
      <c r="I9" s="51">
        <f t="shared" si="0"/>
        <v>-2.459909360000001</v>
      </c>
      <c r="J9" s="63">
        <f t="shared" si="1"/>
        <v>27.434909359999999</v>
      </c>
      <c r="K9" s="51">
        <v>24.12</v>
      </c>
      <c r="L9" s="51">
        <f t="shared" si="2"/>
        <v>2.5649999999999977</v>
      </c>
      <c r="M9" s="63">
        <f t="shared" si="3"/>
        <v>27.48</v>
      </c>
    </row>
    <row r="10" spans="1:13">
      <c r="A10" s="34">
        <v>28.22</v>
      </c>
      <c r="B10" s="34">
        <v>28</v>
      </c>
      <c r="C10" s="51">
        <v>28.627078109999999</v>
      </c>
      <c r="D10" s="51">
        <v>25.59</v>
      </c>
      <c r="F10" s="66">
        <v>28.22</v>
      </c>
      <c r="G10" s="66">
        <v>28</v>
      </c>
      <c r="H10" s="51">
        <v>28.627078109999999</v>
      </c>
      <c r="I10" s="51">
        <f t="shared" si="0"/>
        <v>-0.51707810999999992</v>
      </c>
      <c r="J10" s="63">
        <f t="shared" si="1"/>
        <v>26.917078109999999</v>
      </c>
      <c r="K10" s="51">
        <v>25.59</v>
      </c>
      <c r="L10" s="51">
        <f t="shared" si="2"/>
        <v>2.5199999999999996</v>
      </c>
      <c r="M10" s="63">
        <f t="shared" si="3"/>
        <v>28.95</v>
      </c>
    </row>
    <row r="11" spans="1:13">
      <c r="A11" s="34">
        <v>26.77</v>
      </c>
      <c r="B11" s="34">
        <v>25.16</v>
      </c>
      <c r="C11" s="51">
        <v>27.037994479999998</v>
      </c>
      <c r="D11" s="51">
        <v>23.97</v>
      </c>
      <c r="F11" s="66">
        <v>26.77</v>
      </c>
      <c r="G11" s="66">
        <v>25.16</v>
      </c>
      <c r="H11" s="51">
        <v>27.037994479999998</v>
      </c>
      <c r="I11" s="51">
        <f t="shared" si="0"/>
        <v>-1.0729944799999984</v>
      </c>
      <c r="J11" s="63">
        <f t="shared" si="1"/>
        <v>25.327994479999997</v>
      </c>
      <c r="K11" s="51">
        <v>23.97</v>
      </c>
      <c r="L11" s="51">
        <f t="shared" si="2"/>
        <v>1.995000000000001</v>
      </c>
      <c r="M11" s="63">
        <f t="shared" si="3"/>
        <v>27.33</v>
      </c>
    </row>
    <row r="12" spans="1:13">
      <c r="A12" s="34">
        <v>27.37</v>
      </c>
      <c r="B12" s="34">
        <v>27.61</v>
      </c>
      <c r="C12" s="51">
        <v>27.972112159999998</v>
      </c>
      <c r="D12" s="51">
        <v>24.29</v>
      </c>
      <c r="F12" s="66">
        <v>27.37</v>
      </c>
      <c r="G12" s="66">
        <v>27.61</v>
      </c>
      <c r="H12" s="51">
        <v>27.972112159999998</v>
      </c>
      <c r="I12" s="51">
        <f t="shared" si="0"/>
        <v>-0.48211215999999624</v>
      </c>
      <c r="J12" s="63">
        <f t="shared" si="1"/>
        <v>26.262112159999997</v>
      </c>
      <c r="K12" s="51">
        <v>24.29</v>
      </c>
      <c r="L12" s="51">
        <f t="shared" si="2"/>
        <v>3.2000000000000028</v>
      </c>
      <c r="M12" s="63">
        <f t="shared" si="3"/>
        <v>27.65</v>
      </c>
    </row>
    <row r="13" spans="1:13">
      <c r="A13" s="34">
        <v>26.19</v>
      </c>
      <c r="B13" s="34">
        <v>25.89</v>
      </c>
      <c r="C13" s="51">
        <v>26.82659705</v>
      </c>
      <c r="D13" s="51">
        <v>23.1</v>
      </c>
      <c r="F13" s="66">
        <v>26.19</v>
      </c>
      <c r="G13" s="66">
        <v>25.89</v>
      </c>
      <c r="H13" s="51">
        <v>26.82659705</v>
      </c>
      <c r="I13" s="51">
        <f t="shared" si="0"/>
        <v>-0.78659705000000102</v>
      </c>
      <c r="J13" s="63">
        <f t="shared" si="1"/>
        <v>25.116597049999999</v>
      </c>
      <c r="K13" s="51">
        <v>23.1</v>
      </c>
      <c r="L13" s="51">
        <f t="shared" si="2"/>
        <v>2.9399999999999977</v>
      </c>
      <c r="M13" s="63">
        <f t="shared" si="3"/>
        <v>26.46</v>
      </c>
    </row>
    <row r="14" spans="1:13">
      <c r="A14" s="34">
        <v>26.47</v>
      </c>
      <c r="B14" s="34">
        <v>26.3</v>
      </c>
      <c r="C14" s="51">
        <v>27.710717150000001</v>
      </c>
      <c r="D14" s="51">
        <v>23.02</v>
      </c>
      <c r="F14" s="66">
        <v>26.47</v>
      </c>
      <c r="G14" s="66">
        <v>26.3</v>
      </c>
      <c r="H14" s="51">
        <v>27.710717150000001</v>
      </c>
      <c r="I14" s="51">
        <f t="shared" si="0"/>
        <v>-1.3257171500000027</v>
      </c>
      <c r="J14" s="63">
        <f t="shared" si="1"/>
        <v>26.00071715</v>
      </c>
      <c r="K14" s="51">
        <v>23.02</v>
      </c>
      <c r="L14" s="51">
        <f t="shared" si="2"/>
        <v>3.3649999999999984</v>
      </c>
      <c r="M14" s="63">
        <f t="shared" si="3"/>
        <v>26.38</v>
      </c>
    </row>
    <row r="15" spans="1:13">
      <c r="A15" s="34">
        <v>27.51</v>
      </c>
      <c r="B15" s="34">
        <v>27.77</v>
      </c>
      <c r="C15" s="51">
        <v>29.022308559999999</v>
      </c>
      <c r="D15" s="51">
        <v>23.46</v>
      </c>
      <c r="F15" s="66">
        <v>27.51</v>
      </c>
      <c r="G15" s="66">
        <v>27.77</v>
      </c>
      <c r="H15" s="51">
        <v>29.022308559999999</v>
      </c>
      <c r="I15" s="51">
        <f t="shared" si="0"/>
        <v>-1.3823085599999985</v>
      </c>
      <c r="J15" s="63">
        <f t="shared" si="1"/>
        <v>27.312308559999998</v>
      </c>
      <c r="K15" s="51">
        <v>23.46</v>
      </c>
      <c r="L15" s="51">
        <f t="shared" si="2"/>
        <v>4.18</v>
      </c>
      <c r="M15" s="63">
        <f t="shared" si="3"/>
        <v>26.82</v>
      </c>
    </row>
    <row r="16" spans="1:13">
      <c r="A16" s="34">
        <v>26.46</v>
      </c>
      <c r="B16" s="34">
        <v>26.52</v>
      </c>
      <c r="C16" s="51">
        <v>28.100452090000001</v>
      </c>
      <c r="D16" s="51">
        <v>22.61</v>
      </c>
      <c r="F16" s="66">
        <v>26.46</v>
      </c>
      <c r="G16" s="66">
        <v>26.52</v>
      </c>
      <c r="H16" s="51">
        <v>28.100452090000001</v>
      </c>
      <c r="I16" s="51">
        <f t="shared" si="0"/>
        <v>-1.610452089999999</v>
      </c>
      <c r="J16" s="63">
        <f t="shared" si="1"/>
        <v>26.39045209</v>
      </c>
      <c r="K16" s="51">
        <v>22.61</v>
      </c>
      <c r="L16" s="51">
        <f t="shared" si="2"/>
        <v>3.8800000000000026</v>
      </c>
      <c r="M16" s="63">
        <f t="shared" si="3"/>
        <v>25.97</v>
      </c>
    </row>
    <row r="17" spans="1:13">
      <c r="A17" s="34">
        <v>28.14</v>
      </c>
      <c r="B17" s="34">
        <v>28.13</v>
      </c>
      <c r="C17" s="51">
        <v>30.42671618</v>
      </c>
      <c r="D17" s="51">
        <v>24.48</v>
      </c>
      <c r="F17" s="66">
        <v>28.14</v>
      </c>
      <c r="G17" s="66">
        <v>28.13</v>
      </c>
      <c r="H17" s="51">
        <v>30.42671618</v>
      </c>
      <c r="I17" s="51">
        <f t="shared" si="0"/>
        <v>-2.2917161800000017</v>
      </c>
      <c r="J17" s="63">
        <f t="shared" si="1"/>
        <v>28.716716179999999</v>
      </c>
      <c r="K17" s="51">
        <v>24.48</v>
      </c>
      <c r="L17" s="51">
        <f t="shared" si="2"/>
        <v>3.6549999999999976</v>
      </c>
      <c r="M17" s="63">
        <f t="shared" si="3"/>
        <v>27.84</v>
      </c>
    </row>
    <row r="18" spans="1:13">
      <c r="A18" s="9">
        <v>27.18</v>
      </c>
      <c r="B18" s="9">
        <v>27.22</v>
      </c>
      <c r="C18" s="51">
        <v>28.347362749999998</v>
      </c>
      <c r="D18" s="51">
        <v>24.04</v>
      </c>
      <c r="F18" s="65">
        <v>27.18</v>
      </c>
      <c r="G18" s="65">
        <v>27.22</v>
      </c>
      <c r="H18" s="51">
        <v>28.347362749999998</v>
      </c>
      <c r="I18" s="51">
        <f t="shared" si="0"/>
        <v>-1.1473627499999992</v>
      </c>
      <c r="J18" s="63">
        <f t="shared" si="1"/>
        <v>26.637362749999998</v>
      </c>
      <c r="K18" s="51">
        <v>24.04</v>
      </c>
      <c r="L18" s="51">
        <f t="shared" si="2"/>
        <v>3.16</v>
      </c>
      <c r="M18" s="63">
        <f t="shared" si="3"/>
        <v>27.4</v>
      </c>
    </row>
    <row r="19" spans="1:13">
      <c r="A19" s="9">
        <v>26.86</v>
      </c>
      <c r="B19" s="9">
        <v>26.92</v>
      </c>
      <c r="C19" s="51">
        <v>28.169921890000001</v>
      </c>
      <c r="D19" s="51">
        <v>23</v>
      </c>
      <c r="F19" s="65">
        <v>26.86</v>
      </c>
      <c r="G19" s="65">
        <v>26.92</v>
      </c>
      <c r="H19" s="51">
        <v>28.169921890000001</v>
      </c>
      <c r="I19" s="51">
        <f t="shared" si="0"/>
        <v>-1.2799218900000007</v>
      </c>
      <c r="J19" s="63">
        <f t="shared" si="1"/>
        <v>26.45992189</v>
      </c>
      <c r="K19" s="51">
        <v>23</v>
      </c>
      <c r="L19" s="51">
        <f t="shared" si="2"/>
        <v>3.8900000000000006</v>
      </c>
      <c r="M19" s="63">
        <f t="shared" si="3"/>
        <v>26.36</v>
      </c>
    </row>
    <row r="20" spans="1:13">
      <c r="A20" s="9">
        <v>26.9</v>
      </c>
      <c r="B20" s="9">
        <v>27.07</v>
      </c>
      <c r="C20" s="51">
        <v>28.15769598</v>
      </c>
      <c r="D20" s="51">
        <v>22.43</v>
      </c>
      <c r="F20" s="65">
        <v>26.9</v>
      </c>
      <c r="G20" s="65">
        <v>27.07</v>
      </c>
      <c r="H20" s="51">
        <v>28.15769598</v>
      </c>
      <c r="I20" s="51">
        <f t="shared" si="0"/>
        <v>-1.1726959800000003</v>
      </c>
      <c r="J20" s="63">
        <f t="shared" si="1"/>
        <v>26.447695979999999</v>
      </c>
      <c r="K20" s="51">
        <v>22.43</v>
      </c>
      <c r="L20" s="51">
        <f t="shared" si="2"/>
        <v>4.5549999999999997</v>
      </c>
      <c r="M20" s="63">
        <f t="shared" si="3"/>
        <v>25.79</v>
      </c>
    </row>
    <row r="21" spans="1:13">
      <c r="A21" s="9">
        <v>27.41</v>
      </c>
      <c r="B21" s="9">
        <v>27.39</v>
      </c>
      <c r="C21" s="51">
        <v>28.486331710000002</v>
      </c>
      <c r="D21" s="51">
        <v>23.01</v>
      </c>
      <c r="F21" s="65">
        <v>27.41</v>
      </c>
      <c r="G21" s="65">
        <v>27.39</v>
      </c>
      <c r="H21" s="51">
        <v>28.486331710000002</v>
      </c>
      <c r="I21" s="51">
        <f t="shared" si="0"/>
        <v>-1.0863317100000032</v>
      </c>
      <c r="J21" s="63">
        <f t="shared" si="1"/>
        <v>26.776331710000001</v>
      </c>
      <c r="K21" s="51">
        <v>23.01</v>
      </c>
      <c r="L21" s="51">
        <f t="shared" si="2"/>
        <v>4.389999999999997</v>
      </c>
      <c r="M21" s="63">
        <f t="shared" si="3"/>
        <v>26.37</v>
      </c>
    </row>
    <row r="22" spans="1:13">
      <c r="A22" s="9">
        <v>26.97</v>
      </c>
      <c r="B22" s="9">
        <v>27.02</v>
      </c>
      <c r="C22" s="51">
        <v>28.17756868</v>
      </c>
      <c r="D22" s="51">
        <v>22.78</v>
      </c>
      <c r="F22" s="65">
        <v>26.97</v>
      </c>
      <c r="G22" s="65">
        <v>27.02</v>
      </c>
      <c r="H22" s="51">
        <v>28.17756868</v>
      </c>
      <c r="I22" s="51">
        <f t="shared" si="0"/>
        <v>-1.1825686800000028</v>
      </c>
      <c r="J22" s="63">
        <f t="shared" si="1"/>
        <v>26.467568679999999</v>
      </c>
      <c r="K22" s="51">
        <v>22.78</v>
      </c>
      <c r="L22" s="51">
        <f t="shared" si="2"/>
        <v>4.2149999999999963</v>
      </c>
      <c r="M22" s="63">
        <f t="shared" si="3"/>
        <v>26.14</v>
      </c>
    </row>
    <row r="23" spans="1:13">
      <c r="A23" s="9">
        <v>26.44</v>
      </c>
      <c r="B23" s="9">
        <v>26.55</v>
      </c>
      <c r="C23" s="51">
        <v>27.92601866</v>
      </c>
      <c r="D23" s="51">
        <v>22.18</v>
      </c>
      <c r="F23" s="65">
        <v>26.44</v>
      </c>
      <c r="G23" s="65">
        <v>26.55</v>
      </c>
      <c r="H23" s="51">
        <v>27.92601866</v>
      </c>
      <c r="I23" s="51">
        <f t="shared" si="0"/>
        <v>-1.4310186599999994</v>
      </c>
      <c r="J23" s="63">
        <f t="shared" si="1"/>
        <v>26.21601866</v>
      </c>
      <c r="K23" s="51">
        <v>22.18</v>
      </c>
      <c r="L23" s="51">
        <f t="shared" si="2"/>
        <v>4.3150000000000013</v>
      </c>
      <c r="M23" s="63">
        <f t="shared" si="3"/>
        <v>25.54</v>
      </c>
    </row>
    <row r="24" spans="1:13">
      <c r="A24" s="9">
        <v>27.25</v>
      </c>
      <c r="B24" s="9">
        <v>27.03</v>
      </c>
      <c r="C24" s="51">
        <v>29.911307059999999</v>
      </c>
      <c r="D24" s="51">
        <v>22.78</v>
      </c>
      <c r="F24" s="65">
        <v>27.25</v>
      </c>
      <c r="G24" s="65">
        <v>27.03</v>
      </c>
      <c r="H24" s="51">
        <v>29.911307059999999</v>
      </c>
      <c r="I24" s="51">
        <f t="shared" si="0"/>
        <v>-2.771307059999998</v>
      </c>
      <c r="J24" s="63">
        <f t="shared" si="1"/>
        <v>28.201307059999998</v>
      </c>
      <c r="K24" s="51">
        <v>22.78</v>
      </c>
      <c r="L24" s="51">
        <f t="shared" si="2"/>
        <v>4.3599999999999994</v>
      </c>
      <c r="M24" s="63">
        <f t="shared" si="3"/>
        <v>26.14</v>
      </c>
    </row>
    <row r="25" spans="1:13">
      <c r="A25" s="9">
        <v>27.35</v>
      </c>
      <c r="B25" s="9">
        <v>27.14</v>
      </c>
      <c r="C25" s="51">
        <v>28.644756900000001</v>
      </c>
      <c r="D25" s="51">
        <v>23.32</v>
      </c>
      <c r="F25" s="65">
        <v>27.35</v>
      </c>
      <c r="G25" s="65">
        <v>27.14</v>
      </c>
      <c r="H25" s="51">
        <v>28.644756900000001</v>
      </c>
      <c r="I25" s="51">
        <f t="shared" si="0"/>
        <v>-1.3997568999999999</v>
      </c>
      <c r="J25" s="63">
        <f t="shared" si="1"/>
        <v>26.9347569</v>
      </c>
      <c r="K25" s="51">
        <v>23.32</v>
      </c>
      <c r="L25" s="51">
        <f t="shared" si="2"/>
        <v>3.9250000000000007</v>
      </c>
      <c r="M25" s="63">
        <f t="shared" si="3"/>
        <v>26.68</v>
      </c>
    </row>
    <row r="26" spans="1:13">
      <c r="A26" s="34">
        <v>29.62</v>
      </c>
      <c r="B26" s="34">
        <v>29.83</v>
      </c>
      <c r="C26" s="51">
        <v>31.067987089999999</v>
      </c>
      <c r="D26" s="51">
        <v>25.49</v>
      </c>
      <c r="F26" s="66">
        <v>29.62</v>
      </c>
      <c r="G26" s="66">
        <v>29.83</v>
      </c>
      <c r="H26" s="51">
        <v>31.067987089999999</v>
      </c>
      <c r="I26" s="51">
        <f t="shared" si="0"/>
        <v>-1.3429870899999976</v>
      </c>
      <c r="J26" s="63">
        <f t="shared" si="1"/>
        <v>29.357987089999998</v>
      </c>
      <c r="K26" s="51">
        <v>25.49</v>
      </c>
      <c r="L26" s="51">
        <f t="shared" si="2"/>
        <v>4.235000000000003</v>
      </c>
      <c r="M26" s="63">
        <f t="shared" si="3"/>
        <v>28.849999999999998</v>
      </c>
    </row>
    <row r="27" spans="1:13">
      <c r="A27" s="34">
        <v>28.52</v>
      </c>
      <c r="B27" s="34">
        <v>28.66</v>
      </c>
      <c r="C27" s="51">
        <v>30.788372299999999</v>
      </c>
      <c r="D27" s="51">
        <v>24.21</v>
      </c>
      <c r="F27" s="66">
        <v>28.52</v>
      </c>
      <c r="G27" s="66">
        <v>28.66</v>
      </c>
      <c r="H27" s="51">
        <v>30.788372299999999</v>
      </c>
      <c r="I27" s="51">
        <f t="shared" si="0"/>
        <v>-2.1983722999999991</v>
      </c>
      <c r="J27" s="63">
        <f t="shared" si="1"/>
        <v>29.078372299999998</v>
      </c>
      <c r="K27" s="51">
        <v>24.21</v>
      </c>
      <c r="L27" s="51">
        <f t="shared" si="2"/>
        <v>4.379999999999999</v>
      </c>
      <c r="M27" s="63">
        <f t="shared" si="3"/>
        <v>27.57</v>
      </c>
    </row>
    <row r="28" spans="1:13">
      <c r="A28" s="34">
        <v>29.18</v>
      </c>
      <c r="B28" s="34">
        <v>29.43</v>
      </c>
      <c r="C28" s="51">
        <v>31.0435479</v>
      </c>
      <c r="D28" s="51">
        <v>25</v>
      </c>
      <c r="F28" s="66">
        <v>29.18</v>
      </c>
      <c r="G28" s="66">
        <v>29.43</v>
      </c>
      <c r="H28" s="51">
        <v>31.0435479</v>
      </c>
      <c r="I28" s="51">
        <f t="shared" si="0"/>
        <v>-1.7385479000000004</v>
      </c>
      <c r="J28" s="63">
        <f t="shared" si="1"/>
        <v>29.333547899999999</v>
      </c>
      <c r="K28" s="51">
        <v>25</v>
      </c>
      <c r="L28" s="51">
        <f t="shared" si="2"/>
        <v>4.3049999999999997</v>
      </c>
      <c r="M28" s="63">
        <f t="shared" si="3"/>
        <v>28.36</v>
      </c>
    </row>
    <row r="29" spans="1:13">
      <c r="A29" s="34">
        <v>29.4</v>
      </c>
      <c r="B29" s="34">
        <v>29.12</v>
      </c>
      <c r="C29" s="51">
        <v>31.15326834</v>
      </c>
      <c r="D29" s="51">
        <v>24.85</v>
      </c>
      <c r="F29" s="66">
        <v>29.4</v>
      </c>
      <c r="G29" s="66">
        <v>29.12</v>
      </c>
      <c r="H29" s="51">
        <v>31.15326834</v>
      </c>
      <c r="I29" s="51">
        <f t="shared" si="0"/>
        <v>-1.8932683400000023</v>
      </c>
      <c r="J29" s="63">
        <f t="shared" si="1"/>
        <v>29.443268339999999</v>
      </c>
      <c r="K29" s="51">
        <v>24.85</v>
      </c>
      <c r="L29" s="51">
        <f t="shared" si="2"/>
        <v>4.4099999999999966</v>
      </c>
      <c r="M29" s="63">
        <f t="shared" si="3"/>
        <v>28.21</v>
      </c>
    </row>
    <row r="30" spans="1:13">
      <c r="A30" s="34">
        <v>29.12</v>
      </c>
      <c r="B30" s="34">
        <v>29.21</v>
      </c>
      <c r="C30" s="51">
        <v>30.684014099999999</v>
      </c>
      <c r="D30" s="51">
        <v>24.58</v>
      </c>
      <c r="F30" s="66">
        <v>29.12</v>
      </c>
      <c r="G30" s="66">
        <v>29.21</v>
      </c>
      <c r="H30" s="51">
        <v>30.684014099999999</v>
      </c>
      <c r="I30" s="51">
        <f t="shared" si="0"/>
        <v>-1.5190140999999997</v>
      </c>
      <c r="J30" s="63">
        <f t="shared" si="1"/>
        <v>28.974014099999998</v>
      </c>
      <c r="K30" s="51">
        <v>24.58</v>
      </c>
      <c r="L30" s="51">
        <f t="shared" si="2"/>
        <v>4.5850000000000009</v>
      </c>
      <c r="M30" s="63">
        <f t="shared" si="3"/>
        <v>27.939999999999998</v>
      </c>
    </row>
    <row r="31" spans="1:13">
      <c r="A31" s="34">
        <v>29.07</v>
      </c>
      <c r="B31" s="34">
        <v>28.82</v>
      </c>
      <c r="C31" s="51">
        <v>31.540886560000001</v>
      </c>
      <c r="D31" s="51">
        <v>24.56</v>
      </c>
      <c r="F31" s="66">
        <v>29.07</v>
      </c>
      <c r="G31" s="66">
        <v>28.82</v>
      </c>
      <c r="H31" s="51">
        <v>31.540886560000001</v>
      </c>
      <c r="I31" s="51">
        <f t="shared" si="0"/>
        <v>-2.5958865600000003</v>
      </c>
      <c r="J31" s="63">
        <f t="shared" si="1"/>
        <v>29.83088656</v>
      </c>
      <c r="K31" s="51">
        <v>24.56</v>
      </c>
      <c r="L31" s="51">
        <f t="shared" si="2"/>
        <v>4.3850000000000016</v>
      </c>
      <c r="M31" s="63">
        <f t="shared" si="3"/>
        <v>27.919999999999998</v>
      </c>
    </row>
    <row r="32" spans="1:13">
      <c r="A32" s="34">
        <v>28.05</v>
      </c>
      <c r="B32" s="34">
        <v>28.19</v>
      </c>
      <c r="C32" s="51">
        <v>31.197631909999998</v>
      </c>
      <c r="D32" s="51">
        <v>23.23</v>
      </c>
      <c r="F32" s="66">
        <v>28.05</v>
      </c>
      <c r="G32" s="66">
        <v>28.19</v>
      </c>
      <c r="H32" s="51">
        <v>31.197631909999998</v>
      </c>
      <c r="I32" s="51">
        <f t="shared" si="0"/>
        <v>-3.0776319099999974</v>
      </c>
      <c r="J32" s="63">
        <f t="shared" si="1"/>
        <v>29.487631909999998</v>
      </c>
      <c r="K32" s="51">
        <v>23.23</v>
      </c>
      <c r="L32" s="51">
        <f t="shared" si="2"/>
        <v>4.8900000000000006</v>
      </c>
      <c r="M32" s="63">
        <f t="shared" si="3"/>
        <v>26.59</v>
      </c>
    </row>
    <row r="33" spans="1:13">
      <c r="A33" s="34">
        <v>28.58</v>
      </c>
      <c r="B33" s="34">
        <v>28.59</v>
      </c>
      <c r="C33" s="51">
        <v>30.900510789999998</v>
      </c>
      <c r="D33" s="51">
        <v>23.9</v>
      </c>
      <c r="F33" s="66">
        <v>28.58</v>
      </c>
      <c r="G33" s="66">
        <v>28.59</v>
      </c>
      <c r="H33" s="51">
        <v>30.900510789999998</v>
      </c>
      <c r="I33" s="51">
        <f t="shared" si="0"/>
        <v>-2.3155107899999976</v>
      </c>
      <c r="J33" s="63">
        <f t="shared" si="1"/>
        <v>29.190510789999998</v>
      </c>
      <c r="K33" s="51">
        <v>23.9</v>
      </c>
      <c r="L33" s="51">
        <f t="shared" si="2"/>
        <v>4.6850000000000023</v>
      </c>
      <c r="M33" s="63">
        <f t="shared" si="3"/>
        <v>27.259999999999998</v>
      </c>
    </row>
    <row r="34" spans="1:13">
      <c r="A34" s="9">
        <v>29.17</v>
      </c>
      <c r="B34" s="9">
        <v>29.26</v>
      </c>
      <c r="C34" s="51">
        <v>29.980106769999999</v>
      </c>
      <c r="D34" s="51">
        <v>27.41</v>
      </c>
      <c r="F34" s="65">
        <v>29.17</v>
      </c>
      <c r="G34" s="65">
        <v>29.26</v>
      </c>
      <c r="H34" s="51">
        <v>29.980106769999999</v>
      </c>
      <c r="I34" s="51">
        <f t="shared" si="0"/>
        <v>-0.76510676999999561</v>
      </c>
      <c r="J34" s="63">
        <f t="shared" si="1"/>
        <v>28.270106769999998</v>
      </c>
      <c r="K34" s="51">
        <v>27.41</v>
      </c>
      <c r="L34" s="51">
        <f t="shared" si="2"/>
        <v>1.8050000000000033</v>
      </c>
      <c r="M34" s="63">
        <f t="shared" si="3"/>
        <v>30.77</v>
      </c>
    </row>
    <row r="35" spans="1:13">
      <c r="A35" s="9">
        <v>29.57</v>
      </c>
      <c r="B35" s="9">
        <v>29.63</v>
      </c>
      <c r="C35" s="51">
        <v>31.52960882</v>
      </c>
      <c r="D35" s="51">
        <v>27.05</v>
      </c>
      <c r="F35" s="65">
        <v>29.57</v>
      </c>
      <c r="G35" s="65">
        <v>29.63</v>
      </c>
      <c r="H35" s="51">
        <v>31.52960882</v>
      </c>
      <c r="I35" s="51">
        <f t="shared" si="0"/>
        <v>-1.9296088199999986</v>
      </c>
      <c r="J35" s="63">
        <f t="shared" si="1"/>
        <v>29.819608819999999</v>
      </c>
      <c r="K35" s="51">
        <v>27.05</v>
      </c>
      <c r="L35" s="51">
        <f t="shared" si="2"/>
        <v>2.5500000000000007</v>
      </c>
      <c r="M35" s="63">
        <f t="shared" si="3"/>
        <v>30.41</v>
      </c>
    </row>
    <row r="36" spans="1:13">
      <c r="A36" s="9">
        <v>27</v>
      </c>
      <c r="B36" s="9">
        <v>26.67</v>
      </c>
      <c r="C36" s="51">
        <v>28.909668920000001</v>
      </c>
      <c r="D36" s="51">
        <v>24.04</v>
      </c>
      <c r="F36" s="65">
        <v>27</v>
      </c>
      <c r="G36" s="65">
        <v>26.67</v>
      </c>
      <c r="H36" s="51">
        <v>28.909668920000001</v>
      </c>
      <c r="I36" s="51">
        <f t="shared" si="0"/>
        <v>-2.0746689200000006</v>
      </c>
      <c r="J36" s="63">
        <f t="shared" si="1"/>
        <v>27.199668920000001</v>
      </c>
      <c r="K36" s="51">
        <v>24.04</v>
      </c>
      <c r="L36" s="51">
        <f t="shared" si="2"/>
        <v>2.7950000000000017</v>
      </c>
      <c r="M36" s="63">
        <f t="shared" si="3"/>
        <v>27.4</v>
      </c>
    </row>
    <row r="37" spans="1:13">
      <c r="A37" s="9">
        <v>29.78</v>
      </c>
      <c r="B37" s="9">
        <v>29.9</v>
      </c>
      <c r="C37" s="51">
        <v>32.070223900000002</v>
      </c>
      <c r="D37" s="51">
        <v>26.07</v>
      </c>
      <c r="F37" s="65">
        <v>29.78</v>
      </c>
      <c r="G37" s="65">
        <v>29.9</v>
      </c>
      <c r="H37" s="51">
        <v>32.070223900000002</v>
      </c>
      <c r="I37" s="51">
        <f t="shared" si="0"/>
        <v>-2.2302239000000021</v>
      </c>
      <c r="J37" s="63">
        <f t="shared" si="1"/>
        <v>30.360223900000001</v>
      </c>
      <c r="K37" s="51">
        <v>26.07</v>
      </c>
      <c r="L37" s="51">
        <f t="shared" si="2"/>
        <v>3.7699999999999996</v>
      </c>
      <c r="M37" s="63">
        <f t="shared" si="3"/>
        <v>29.43</v>
      </c>
    </row>
    <row r="38" spans="1:13">
      <c r="A38" s="9">
        <v>27.31</v>
      </c>
      <c r="B38" s="9">
        <v>27.42</v>
      </c>
      <c r="C38" s="51">
        <v>30.363786619999999</v>
      </c>
      <c r="D38" s="51">
        <v>24.23</v>
      </c>
      <c r="F38" s="65">
        <v>27.31</v>
      </c>
      <c r="G38" s="65">
        <v>27.42</v>
      </c>
      <c r="H38" s="51">
        <v>30.363786619999999</v>
      </c>
      <c r="I38" s="51">
        <f t="shared" si="0"/>
        <v>-2.9987866199999971</v>
      </c>
      <c r="J38" s="63">
        <f t="shared" si="1"/>
        <v>28.653786619999998</v>
      </c>
      <c r="K38" s="51">
        <v>24.23</v>
      </c>
      <c r="L38" s="51">
        <f t="shared" si="2"/>
        <v>3.1350000000000016</v>
      </c>
      <c r="M38" s="63">
        <f t="shared" si="3"/>
        <v>27.59</v>
      </c>
    </row>
    <row r="39" spans="1:13">
      <c r="A39" s="9">
        <v>29.59</v>
      </c>
      <c r="B39" s="9">
        <v>29.18</v>
      </c>
      <c r="C39" s="51">
        <v>33.101792670000002</v>
      </c>
      <c r="D39" s="51">
        <v>26.57</v>
      </c>
      <c r="F39" s="65">
        <v>29.59</v>
      </c>
      <c r="G39" s="65">
        <v>29.18</v>
      </c>
      <c r="H39" s="51">
        <v>33.101792670000002</v>
      </c>
      <c r="I39" s="51">
        <f t="shared" si="0"/>
        <v>-3.7167926700000038</v>
      </c>
      <c r="J39" s="63">
        <f t="shared" si="1"/>
        <v>31.391792670000001</v>
      </c>
      <c r="K39" s="51">
        <v>26.57</v>
      </c>
      <c r="L39" s="51">
        <f t="shared" si="2"/>
        <v>2.8149999999999977</v>
      </c>
      <c r="M39" s="63">
        <f t="shared" si="3"/>
        <v>29.93</v>
      </c>
    </row>
    <row r="40" spans="1:13">
      <c r="A40" s="9" t="s">
        <v>54</v>
      </c>
      <c r="B40" s="9">
        <v>29.1</v>
      </c>
      <c r="C40" s="51">
        <v>33.207979819999998</v>
      </c>
      <c r="D40" s="51">
        <v>27.1</v>
      </c>
      <c r="F40" s="65" t="s">
        <v>54</v>
      </c>
      <c r="G40" s="65">
        <v>29.1</v>
      </c>
      <c r="H40" s="51">
        <v>33.207979819999998</v>
      </c>
      <c r="J40" s="63">
        <f t="shared" si="1"/>
        <v>31.497979819999998</v>
      </c>
      <c r="K40" s="51">
        <v>27.1</v>
      </c>
      <c r="M40" s="63">
        <f t="shared" si="3"/>
        <v>30.46</v>
      </c>
    </row>
    <row r="41" spans="1:13">
      <c r="A41" s="9">
        <v>31.87</v>
      </c>
      <c r="B41" s="9">
        <v>31.31</v>
      </c>
      <c r="C41" s="51">
        <v>34.596052489999998</v>
      </c>
      <c r="D41" s="51">
        <v>28.46</v>
      </c>
      <c r="F41" s="65">
        <v>31.87</v>
      </c>
      <c r="G41" s="65">
        <v>31.31</v>
      </c>
      <c r="H41" s="51">
        <v>34.596052489999998</v>
      </c>
      <c r="I41" s="51">
        <f t="shared" si="0"/>
        <v>-3.0060524899999983</v>
      </c>
      <c r="J41" s="63">
        <f t="shared" si="1"/>
        <v>32.886052489999997</v>
      </c>
      <c r="K41" s="51">
        <v>28.46</v>
      </c>
      <c r="L41" s="51">
        <f t="shared" si="2"/>
        <v>3.129999999999999</v>
      </c>
      <c r="M41" s="63">
        <f t="shared" si="3"/>
        <v>31.82</v>
      </c>
    </row>
    <row r="42" spans="1:13">
      <c r="A42" s="34">
        <v>29.58</v>
      </c>
      <c r="B42" s="34">
        <v>29.98</v>
      </c>
      <c r="C42" s="51">
        <v>31.813568929999999</v>
      </c>
      <c r="D42" s="51">
        <v>26.85</v>
      </c>
      <c r="F42" s="66">
        <v>29.58</v>
      </c>
      <c r="G42" s="66">
        <v>29.98</v>
      </c>
      <c r="H42" s="51">
        <v>31.813568929999999</v>
      </c>
      <c r="I42" s="51">
        <f t="shared" si="0"/>
        <v>-2.0335689299999977</v>
      </c>
      <c r="J42" s="63">
        <f t="shared" si="1"/>
        <v>30.103568929999998</v>
      </c>
      <c r="K42" s="51">
        <v>26.85</v>
      </c>
      <c r="L42" s="51">
        <f t="shared" si="2"/>
        <v>2.9299999999999997</v>
      </c>
      <c r="M42" s="63">
        <f t="shared" si="3"/>
        <v>30.21</v>
      </c>
    </row>
    <row r="43" spans="1:13">
      <c r="A43" s="34">
        <v>28.74</v>
      </c>
      <c r="B43" s="34">
        <v>28.58</v>
      </c>
      <c r="C43" s="51">
        <v>30.33790187</v>
      </c>
      <c r="D43" s="51">
        <v>24.5</v>
      </c>
      <c r="F43" s="66">
        <v>28.74</v>
      </c>
      <c r="G43" s="66">
        <v>28.58</v>
      </c>
      <c r="H43" s="51">
        <v>30.33790187</v>
      </c>
      <c r="I43" s="51">
        <f t="shared" si="0"/>
        <v>-1.677901870000003</v>
      </c>
      <c r="J43" s="63">
        <f t="shared" si="1"/>
        <v>28.627901869999999</v>
      </c>
      <c r="K43" s="51">
        <v>24.5</v>
      </c>
      <c r="L43" s="51">
        <f t="shared" si="2"/>
        <v>4.1599999999999966</v>
      </c>
      <c r="M43" s="63">
        <f t="shared" si="3"/>
        <v>27.86</v>
      </c>
    </row>
    <row r="44" spans="1:13">
      <c r="A44" s="34">
        <v>30.37</v>
      </c>
      <c r="B44" s="34">
        <v>30.54</v>
      </c>
      <c r="C44" s="51">
        <v>32.462399509999997</v>
      </c>
      <c r="D44" s="51">
        <v>26.2</v>
      </c>
      <c r="F44" s="66">
        <v>30.37</v>
      </c>
      <c r="G44" s="66">
        <v>30.54</v>
      </c>
      <c r="H44" s="51">
        <v>32.462399509999997</v>
      </c>
      <c r="I44" s="51">
        <f t="shared" si="0"/>
        <v>-2.0073995099999991</v>
      </c>
      <c r="J44" s="63">
        <f t="shared" si="1"/>
        <v>30.752399509999996</v>
      </c>
      <c r="K44" s="51">
        <v>26.2</v>
      </c>
      <c r="L44" s="51">
        <f t="shared" si="2"/>
        <v>4.254999999999999</v>
      </c>
      <c r="M44" s="63">
        <f t="shared" si="3"/>
        <v>29.56</v>
      </c>
    </row>
    <row r="45" spans="1:13">
      <c r="A45" s="34">
        <v>29.42</v>
      </c>
      <c r="B45" s="34">
        <v>29.64</v>
      </c>
      <c r="C45" s="51">
        <v>31.6038046</v>
      </c>
      <c r="D45" s="51">
        <v>26.62</v>
      </c>
      <c r="F45" s="66">
        <v>29.42</v>
      </c>
      <c r="G45" s="66">
        <v>29.64</v>
      </c>
      <c r="H45" s="51">
        <v>31.6038046</v>
      </c>
      <c r="I45" s="51">
        <f t="shared" si="0"/>
        <v>-2.073804599999999</v>
      </c>
      <c r="J45" s="63">
        <f t="shared" si="1"/>
        <v>29.893804599999999</v>
      </c>
      <c r="K45" s="51">
        <v>26.62</v>
      </c>
      <c r="L45" s="51">
        <f t="shared" si="2"/>
        <v>2.91</v>
      </c>
      <c r="M45" s="63">
        <f t="shared" si="3"/>
        <v>29.98</v>
      </c>
    </row>
    <row r="46" spans="1:13">
      <c r="A46" s="34">
        <v>30.24</v>
      </c>
      <c r="B46" s="34">
        <v>30.72</v>
      </c>
      <c r="C46" s="51">
        <v>32.700576720000001</v>
      </c>
      <c r="D46" s="51">
        <v>27.15</v>
      </c>
      <c r="F46" s="66">
        <v>30.24</v>
      </c>
      <c r="G46" s="66">
        <v>30.72</v>
      </c>
      <c r="H46" s="51">
        <v>32.700576720000001</v>
      </c>
      <c r="I46" s="51">
        <f t="shared" si="0"/>
        <v>-2.2205767200000039</v>
      </c>
      <c r="J46" s="63">
        <f t="shared" si="1"/>
        <v>30.99057672</v>
      </c>
      <c r="K46" s="51">
        <v>27.15</v>
      </c>
      <c r="L46" s="51">
        <f t="shared" si="2"/>
        <v>3.3299999999999983</v>
      </c>
      <c r="M46" s="63">
        <f t="shared" si="3"/>
        <v>30.509999999999998</v>
      </c>
    </row>
    <row r="47" spans="1:13">
      <c r="A47" s="34">
        <v>29.22</v>
      </c>
      <c r="B47" s="34">
        <v>29.13</v>
      </c>
      <c r="C47" s="51">
        <v>31.331548300000001</v>
      </c>
      <c r="D47" s="51">
        <v>26.03</v>
      </c>
      <c r="F47" s="66">
        <v>29.22</v>
      </c>
      <c r="G47" s="66">
        <v>29.13</v>
      </c>
      <c r="H47" s="51">
        <v>31.331548300000001</v>
      </c>
      <c r="I47" s="51">
        <f t="shared" si="0"/>
        <v>-2.1565483000000043</v>
      </c>
      <c r="J47" s="63">
        <f t="shared" si="1"/>
        <v>29.621548300000001</v>
      </c>
      <c r="K47" s="51">
        <v>26.03</v>
      </c>
      <c r="L47" s="51">
        <f t="shared" si="2"/>
        <v>3.144999999999996</v>
      </c>
      <c r="M47" s="63">
        <f t="shared" si="3"/>
        <v>29.39</v>
      </c>
    </row>
    <row r="48" spans="1:13">
      <c r="A48" s="34">
        <v>27.66</v>
      </c>
      <c r="B48" s="34">
        <v>27.41</v>
      </c>
      <c r="C48" s="51">
        <v>30.05618527</v>
      </c>
      <c r="D48" s="51">
        <v>25.47</v>
      </c>
      <c r="F48" s="66">
        <v>27.66</v>
      </c>
      <c r="G48" s="66">
        <v>27.41</v>
      </c>
      <c r="H48" s="51">
        <v>30.05618527</v>
      </c>
      <c r="I48" s="51">
        <f t="shared" si="0"/>
        <v>-2.5211852700000001</v>
      </c>
      <c r="J48" s="63">
        <f t="shared" si="1"/>
        <v>28.346185269999999</v>
      </c>
      <c r="K48" s="51">
        <v>25.47</v>
      </c>
      <c r="L48" s="51">
        <f t="shared" si="2"/>
        <v>2.0650000000000013</v>
      </c>
      <c r="M48" s="63">
        <f t="shared" si="3"/>
        <v>28.83</v>
      </c>
    </row>
    <row r="49" spans="1:13">
      <c r="A49" s="34">
        <v>29.49</v>
      </c>
      <c r="B49" s="34">
        <v>29.83</v>
      </c>
      <c r="C49" s="51">
        <v>32.322137640000001</v>
      </c>
      <c r="D49" s="51">
        <v>27.41</v>
      </c>
      <c r="F49" s="66">
        <v>29.49</v>
      </c>
      <c r="G49" s="66">
        <v>29.83</v>
      </c>
      <c r="H49" s="51">
        <v>32.322137640000001</v>
      </c>
      <c r="I49" s="51">
        <f t="shared" si="0"/>
        <v>-2.6621376400000045</v>
      </c>
      <c r="J49" s="63">
        <f t="shared" si="1"/>
        <v>30.61213764</v>
      </c>
      <c r="K49" s="51">
        <v>27.41</v>
      </c>
      <c r="L49" s="51">
        <f t="shared" si="2"/>
        <v>2.2499999999999964</v>
      </c>
      <c r="M49" s="63">
        <f t="shared" si="3"/>
        <v>30.77</v>
      </c>
    </row>
    <row r="50" spans="1:13">
      <c r="C50" s="51">
        <v>29.770432750000001</v>
      </c>
      <c r="D50" s="51">
        <v>24.07</v>
      </c>
      <c r="H50" s="51">
        <v>29.770432750000001</v>
      </c>
      <c r="I50" s="51">
        <f>AVERAGE(I2:I49)</f>
        <v>-1.7124407057446807</v>
      </c>
      <c r="J50" s="63">
        <f t="shared" si="1"/>
        <v>28.06043275</v>
      </c>
      <c r="K50" s="51">
        <v>24.07</v>
      </c>
      <c r="L50" s="51">
        <f>AVERAGE(L2:L49)</f>
        <v>3.3558510638297867</v>
      </c>
      <c r="M50" s="63">
        <f t="shared" si="3"/>
        <v>27.43</v>
      </c>
    </row>
    <row r="51" spans="1:13">
      <c r="C51" s="51">
        <v>29.672355</v>
      </c>
      <c r="D51" s="51">
        <v>22.49</v>
      </c>
      <c r="H51" s="51">
        <v>29.672355</v>
      </c>
      <c r="J51" s="63">
        <f t="shared" si="1"/>
        <v>27.962354999999999</v>
      </c>
      <c r="K51" s="51">
        <v>22.49</v>
      </c>
      <c r="M51" s="63">
        <f t="shared" si="3"/>
        <v>25.849999999999998</v>
      </c>
    </row>
    <row r="52" spans="1:13">
      <c r="C52" s="51">
        <v>29.93586058</v>
      </c>
      <c r="D52" s="51">
        <v>23.18</v>
      </c>
      <c r="H52" s="51">
        <v>29.93586058</v>
      </c>
      <c r="J52" s="63">
        <f t="shared" si="1"/>
        <v>28.225860579999999</v>
      </c>
      <c r="K52" s="51">
        <v>23.18</v>
      </c>
      <c r="M52" s="63">
        <f t="shared" si="3"/>
        <v>26.54</v>
      </c>
    </row>
    <row r="53" spans="1:13">
      <c r="C53" s="51">
        <v>28.6859571</v>
      </c>
      <c r="D53" s="51">
        <v>22.28</v>
      </c>
      <c r="H53" s="51">
        <v>28.6859571</v>
      </c>
      <c r="J53" s="63">
        <f t="shared" si="1"/>
        <v>26.975957099999999</v>
      </c>
      <c r="K53" s="51">
        <v>22.28</v>
      </c>
      <c r="M53" s="63">
        <f t="shared" si="3"/>
        <v>25.64</v>
      </c>
    </row>
    <row r="54" spans="1:13">
      <c r="C54" s="51">
        <v>28.559248740000001</v>
      </c>
      <c r="D54" s="51">
        <v>21.35</v>
      </c>
      <c r="H54" s="51">
        <v>28.559248740000001</v>
      </c>
      <c r="J54" s="63">
        <f t="shared" si="1"/>
        <v>26.84924874</v>
      </c>
      <c r="K54" s="51">
        <v>21.35</v>
      </c>
      <c r="M54" s="63">
        <f t="shared" si="3"/>
        <v>24.71</v>
      </c>
    </row>
    <row r="55" spans="1:13">
      <c r="C55" s="51">
        <v>28.710744309999999</v>
      </c>
      <c r="D55" s="51">
        <v>22.25</v>
      </c>
      <c r="H55" s="51">
        <v>28.710744309999999</v>
      </c>
      <c r="J55" s="63">
        <f t="shared" si="1"/>
        <v>27.000744309999998</v>
      </c>
      <c r="K55" s="51">
        <v>22.25</v>
      </c>
      <c r="M55" s="63">
        <f t="shared" si="3"/>
        <v>25.61</v>
      </c>
    </row>
    <row r="56" spans="1:13">
      <c r="C56" s="51">
        <v>28.76983894</v>
      </c>
      <c r="D56" s="51">
        <v>22.37</v>
      </c>
      <c r="H56" s="51">
        <v>28.76983894</v>
      </c>
      <c r="J56" s="63">
        <f t="shared" si="1"/>
        <v>27.059838939999999</v>
      </c>
      <c r="K56" s="51">
        <v>22.37</v>
      </c>
      <c r="M56" s="63">
        <f t="shared" si="3"/>
        <v>25.73</v>
      </c>
    </row>
    <row r="57" spans="1:13">
      <c r="C57" s="51">
        <v>28.285217859999999</v>
      </c>
      <c r="D57" s="51">
        <v>23.03</v>
      </c>
      <c r="H57" s="51">
        <v>28.285217859999999</v>
      </c>
      <c r="J57" s="63">
        <f t="shared" si="1"/>
        <v>26.575217859999999</v>
      </c>
      <c r="K57" s="51">
        <v>23.03</v>
      </c>
      <c r="M57" s="63">
        <f t="shared" si="3"/>
        <v>26.39</v>
      </c>
    </row>
    <row r="58" spans="1:13">
      <c r="A58" s="34"/>
      <c r="B58" s="34"/>
      <c r="C58" s="51">
        <v>28.412673049999999</v>
      </c>
      <c r="D58" s="51">
        <v>22.77</v>
      </c>
      <c r="F58" s="66"/>
      <c r="G58" s="66"/>
      <c r="H58" s="51">
        <v>28.412673049999999</v>
      </c>
      <c r="J58" s="63">
        <f t="shared" si="1"/>
        <v>26.702673049999998</v>
      </c>
      <c r="K58" s="51">
        <v>22.77</v>
      </c>
      <c r="M58" s="63">
        <f t="shared" si="3"/>
        <v>26.13</v>
      </c>
    </row>
    <row r="59" spans="1:13">
      <c r="A59" s="34"/>
      <c r="B59" s="34"/>
      <c r="C59" s="51">
        <v>28.79544039</v>
      </c>
      <c r="D59" s="51">
        <v>22.45</v>
      </c>
      <c r="F59" s="66"/>
      <c r="G59" s="66"/>
      <c r="H59" s="51">
        <v>28.79544039</v>
      </c>
      <c r="J59" s="63">
        <f t="shared" si="1"/>
        <v>27.085440389999999</v>
      </c>
      <c r="K59" s="51">
        <v>22.45</v>
      </c>
      <c r="M59" s="63">
        <f t="shared" si="3"/>
        <v>25.81</v>
      </c>
    </row>
    <row r="60" spans="1:13">
      <c r="A60" s="34"/>
      <c r="B60" s="34"/>
      <c r="C60" s="51">
        <v>27.110957160000002</v>
      </c>
      <c r="D60" s="51">
        <v>21.15</v>
      </c>
      <c r="F60" s="66"/>
      <c r="G60" s="66"/>
      <c r="H60" s="51">
        <v>27.110957160000002</v>
      </c>
      <c r="J60" s="63">
        <f t="shared" si="1"/>
        <v>25.400957160000001</v>
      </c>
      <c r="K60" s="51">
        <v>21.15</v>
      </c>
      <c r="M60" s="63">
        <f t="shared" si="3"/>
        <v>24.509999999999998</v>
      </c>
    </row>
    <row r="61" spans="1:13">
      <c r="A61" s="34"/>
      <c r="B61" s="34"/>
      <c r="C61" s="51">
        <v>26.890726319999999</v>
      </c>
      <c r="D61" s="51">
        <v>21.23</v>
      </c>
      <c r="F61" s="66"/>
      <c r="G61" s="66"/>
      <c r="H61" s="51">
        <v>26.890726319999999</v>
      </c>
      <c r="J61" s="63">
        <f t="shared" si="1"/>
        <v>25.180726319999998</v>
      </c>
      <c r="K61" s="51">
        <v>21.23</v>
      </c>
      <c r="M61" s="63">
        <f t="shared" si="3"/>
        <v>24.59</v>
      </c>
    </row>
    <row r="62" spans="1:13">
      <c r="A62" s="34"/>
      <c r="B62" s="34"/>
      <c r="C62" s="51">
        <v>29.891573529999999</v>
      </c>
      <c r="D62" s="51">
        <v>23.25</v>
      </c>
      <c r="F62" s="66"/>
      <c r="G62" s="66"/>
      <c r="H62" s="51">
        <v>29.891573529999999</v>
      </c>
      <c r="J62" s="63">
        <f t="shared" si="1"/>
        <v>28.181573529999998</v>
      </c>
      <c r="K62" s="51">
        <v>23.25</v>
      </c>
      <c r="M62" s="63">
        <f t="shared" si="3"/>
        <v>26.61</v>
      </c>
    </row>
    <row r="63" spans="1:13">
      <c r="A63" s="34"/>
      <c r="B63" s="34"/>
      <c r="C63" s="51">
        <v>27.690389660000001</v>
      </c>
      <c r="D63" s="51">
        <v>21.65</v>
      </c>
      <c r="F63" s="66"/>
      <c r="G63" s="66"/>
      <c r="H63" s="51">
        <v>27.690389660000001</v>
      </c>
      <c r="J63" s="63">
        <f t="shared" si="1"/>
        <v>25.98038966</v>
      </c>
      <c r="K63" s="51">
        <v>21.65</v>
      </c>
      <c r="M63" s="63">
        <f t="shared" si="3"/>
        <v>25.009999999999998</v>
      </c>
    </row>
    <row r="64" spans="1:13">
      <c r="A64" s="34"/>
      <c r="B64" s="34"/>
      <c r="C64" s="51">
        <v>27.92574012</v>
      </c>
      <c r="D64" s="51">
        <v>21.46</v>
      </c>
      <c r="F64" s="66"/>
      <c r="G64" s="66"/>
      <c r="H64" s="51">
        <v>27.92574012</v>
      </c>
      <c r="J64" s="63">
        <f t="shared" si="1"/>
        <v>26.21574012</v>
      </c>
      <c r="K64" s="51">
        <v>21.46</v>
      </c>
      <c r="M64" s="63">
        <f t="shared" si="3"/>
        <v>24.82</v>
      </c>
    </row>
    <row r="65" spans="1:13">
      <c r="A65" s="34"/>
      <c r="B65" s="34"/>
      <c r="C65" s="51">
        <v>26.97630719</v>
      </c>
      <c r="D65" s="51">
        <v>20.9</v>
      </c>
      <c r="F65" s="66"/>
      <c r="G65" s="66"/>
      <c r="H65" s="51">
        <v>26.97630719</v>
      </c>
      <c r="J65" s="63">
        <f t="shared" si="1"/>
        <v>25.266307189999999</v>
      </c>
      <c r="K65" s="51">
        <v>20.9</v>
      </c>
      <c r="M65" s="63">
        <f t="shared" si="3"/>
        <v>24.259999999999998</v>
      </c>
    </row>
    <row r="66" spans="1:13">
      <c r="C66" s="51">
        <v>28.710320679999999</v>
      </c>
      <c r="D66" s="51">
        <v>23.2</v>
      </c>
      <c r="H66" s="51">
        <v>28.710320679999999</v>
      </c>
      <c r="J66" s="63">
        <f t="shared" si="1"/>
        <v>27.000320679999998</v>
      </c>
      <c r="K66" s="51">
        <v>23.2</v>
      </c>
      <c r="M66" s="63">
        <f t="shared" si="3"/>
        <v>26.56</v>
      </c>
    </row>
    <row r="67" spans="1:13">
      <c r="C67" s="51">
        <v>29.004304999999999</v>
      </c>
      <c r="D67" s="51">
        <v>23.25</v>
      </c>
      <c r="H67" s="51">
        <v>29.004304999999999</v>
      </c>
      <c r="J67" s="63">
        <f t="shared" ref="J67:J73" si="4">H67-1.71</f>
        <v>27.294304999999998</v>
      </c>
      <c r="K67" s="51">
        <v>23.25</v>
      </c>
      <c r="M67" s="63">
        <f t="shared" ref="M67:M73" si="5">K67+3.36</f>
        <v>26.61</v>
      </c>
    </row>
    <row r="68" spans="1:13">
      <c r="C68" s="51">
        <v>29.72540746</v>
      </c>
      <c r="D68" s="51">
        <v>23.91</v>
      </c>
      <c r="H68" s="51">
        <v>29.72540746</v>
      </c>
      <c r="J68" s="63">
        <f t="shared" si="4"/>
        <v>28.015407459999999</v>
      </c>
      <c r="K68" s="51">
        <v>23.91</v>
      </c>
      <c r="M68" s="63">
        <f t="shared" si="5"/>
        <v>27.27</v>
      </c>
    </row>
    <row r="69" spans="1:13">
      <c r="C69" s="51">
        <v>29.674499269999998</v>
      </c>
      <c r="D69" s="51">
        <v>23.63</v>
      </c>
      <c r="H69" s="51">
        <v>29.674499269999998</v>
      </c>
      <c r="J69" s="63">
        <f t="shared" si="4"/>
        <v>27.964499269999997</v>
      </c>
      <c r="K69" s="51">
        <v>23.63</v>
      </c>
      <c r="M69" s="63">
        <f t="shared" si="5"/>
        <v>26.99</v>
      </c>
    </row>
    <row r="70" spans="1:13">
      <c r="C70" s="51">
        <v>29.7470228</v>
      </c>
      <c r="D70" s="51">
        <v>23.08</v>
      </c>
      <c r="H70" s="51">
        <v>29.7470228</v>
      </c>
      <c r="J70" s="63">
        <f t="shared" si="4"/>
        <v>28.037022799999999</v>
      </c>
      <c r="K70" s="51">
        <v>23.08</v>
      </c>
      <c r="M70" s="63">
        <f t="shared" si="5"/>
        <v>26.439999999999998</v>
      </c>
    </row>
    <row r="71" spans="1:13">
      <c r="C71" s="51">
        <v>30.557915879999999</v>
      </c>
      <c r="D71" s="51">
        <v>24.55</v>
      </c>
      <c r="H71" s="51">
        <v>30.557915879999999</v>
      </c>
      <c r="J71" s="63">
        <f t="shared" si="4"/>
        <v>28.847915879999999</v>
      </c>
      <c r="K71" s="51">
        <v>24.55</v>
      </c>
      <c r="M71" s="63">
        <f t="shared" si="5"/>
        <v>27.91</v>
      </c>
    </row>
    <row r="72" spans="1:13">
      <c r="C72" s="51">
        <v>29.020419990000001</v>
      </c>
      <c r="D72" s="51">
        <v>23.33</v>
      </c>
      <c r="H72" s="51">
        <v>29.020419990000001</v>
      </c>
      <c r="J72" s="63">
        <f t="shared" si="4"/>
        <v>27.31041999</v>
      </c>
      <c r="K72" s="51">
        <v>23.33</v>
      </c>
      <c r="M72" s="63">
        <f t="shared" si="5"/>
        <v>26.689999999999998</v>
      </c>
    </row>
    <row r="73" spans="1:13">
      <c r="C73" s="51">
        <v>28.167494359999999</v>
      </c>
      <c r="D73" s="51">
        <v>23.05</v>
      </c>
      <c r="H73" s="51">
        <v>28.167494359999999</v>
      </c>
      <c r="J73" s="63">
        <f t="shared" si="4"/>
        <v>26.457494359999998</v>
      </c>
      <c r="K73" s="51">
        <v>23.05</v>
      </c>
      <c r="M73" s="63">
        <f t="shared" si="5"/>
        <v>26.41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I1" sqref="I1:I1048576"/>
    </sheetView>
  </sheetViews>
  <sheetFormatPr baseColWidth="10" defaultRowHeight="12" x14ac:dyDescent="0"/>
  <cols>
    <col min="1" max="2" width="14.5" style="9" customWidth="1"/>
    <col min="3" max="4" width="10.83203125" style="51"/>
    <col min="7" max="8" width="14.5" style="9" customWidth="1"/>
    <col min="9" max="12" width="10.83203125" style="51"/>
  </cols>
  <sheetData>
    <row r="1" spans="1:12" ht="45">
      <c r="A1" s="26" t="s">
        <v>2</v>
      </c>
      <c r="B1" s="26" t="s">
        <v>19</v>
      </c>
      <c r="C1" s="51" t="s">
        <v>241</v>
      </c>
      <c r="D1" s="51" t="s">
        <v>242</v>
      </c>
      <c r="G1" s="26" t="s">
        <v>2</v>
      </c>
      <c r="H1" s="26" t="s">
        <v>19</v>
      </c>
      <c r="I1" s="51" t="s">
        <v>241</v>
      </c>
      <c r="J1" s="51" t="s">
        <v>242</v>
      </c>
      <c r="K1" s="26" t="s">
        <v>232</v>
      </c>
      <c r="L1" s="26" t="s">
        <v>243</v>
      </c>
    </row>
    <row r="2" spans="1:12">
      <c r="C2" s="51">
        <v>38.127971359999997</v>
      </c>
      <c r="D2" s="51">
        <v>37.340000000000003</v>
      </c>
      <c r="I2" s="51">
        <v>38.127971359999997</v>
      </c>
      <c r="J2" s="51">
        <v>37.340000000000003</v>
      </c>
      <c r="K2" s="51">
        <f>AVERAGE(G2:I2)-J2</f>
        <v>0.78797135999999313</v>
      </c>
      <c r="L2" s="51">
        <f>J2+4.81</f>
        <v>42.150000000000006</v>
      </c>
    </row>
    <row r="3" spans="1:12">
      <c r="C3" s="51" t="s">
        <v>235</v>
      </c>
      <c r="D3" s="51">
        <v>37.74</v>
      </c>
      <c r="J3" s="51">
        <v>37.74</v>
      </c>
      <c r="L3" s="51">
        <f t="shared" ref="L3:L66" si="0">J3+4.81</f>
        <v>42.550000000000004</v>
      </c>
    </row>
    <row r="4" spans="1:12">
      <c r="C4" s="51" t="s">
        <v>235</v>
      </c>
      <c r="D4" s="51">
        <v>36.76</v>
      </c>
      <c r="J4" s="51">
        <v>36.76</v>
      </c>
      <c r="L4" s="51">
        <f t="shared" si="0"/>
        <v>41.57</v>
      </c>
    </row>
    <row r="5" spans="1:12">
      <c r="A5" s="9">
        <v>34.22</v>
      </c>
      <c r="B5" s="9">
        <v>35.78</v>
      </c>
      <c r="C5" s="51">
        <v>36.116761070000003</v>
      </c>
      <c r="D5" s="51">
        <v>30.02</v>
      </c>
      <c r="G5" s="9">
        <v>34.22</v>
      </c>
      <c r="H5" s="9">
        <v>35.78</v>
      </c>
      <c r="I5" s="51">
        <v>36.116761070000003</v>
      </c>
      <c r="J5" s="51">
        <v>30.02</v>
      </c>
      <c r="K5" s="51">
        <f t="shared" ref="K5:K9" si="1">AVERAGE(G5:I5)-J5</f>
        <v>5.3522536900000013</v>
      </c>
      <c r="L5" s="51">
        <f t="shared" si="0"/>
        <v>34.83</v>
      </c>
    </row>
    <row r="6" spans="1:12">
      <c r="A6" s="9">
        <v>34.65</v>
      </c>
      <c r="B6" s="9">
        <v>36.44</v>
      </c>
      <c r="C6" s="51">
        <v>37.141947090000002</v>
      </c>
      <c r="D6" s="51">
        <v>30.52</v>
      </c>
      <c r="G6" s="9">
        <v>34.65</v>
      </c>
      <c r="H6" s="9">
        <v>36.44</v>
      </c>
      <c r="I6" s="51">
        <v>37.141947090000002</v>
      </c>
      <c r="J6" s="51">
        <v>30.52</v>
      </c>
      <c r="K6" s="51">
        <f t="shared" si="1"/>
        <v>5.5573156966666666</v>
      </c>
      <c r="L6" s="51">
        <f t="shared" si="0"/>
        <v>35.33</v>
      </c>
    </row>
    <row r="7" spans="1:12">
      <c r="A7" s="9">
        <v>39.82</v>
      </c>
      <c r="B7" s="9">
        <v>39.049999999999997</v>
      </c>
      <c r="C7" s="51" t="s">
        <v>235</v>
      </c>
      <c r="D7" s="51">
        <v>37.049999999999997</v>
      </c>
      <c r="G7" s="9">
        <v>39.82</v>
      </c>
      <c r="H7" s="9">
        <v>39.049999999999997</v>
      </c>
      <c r="J7" s="51">
        <v>37.049999999999997</v>
      </c>
      <c r="K7" s="51">
        <f t="shared" si="1"/>
        <v>2.3850000000000051</v>
      </c>
      <c r="L7" s="51">
        <f t="shared" si="0"/>
        <v>41.86</v>
      </c>
    </row>
    <row r="8" spans="1:12">
      <c r="C8" s="51" t="s">
        <v>235</v>
      </c>
      <c r="D8" s="51">
        <v>35.11</v>
      </c>
      <c r="J8" s="51">
        <v>35.11</v>
      </c>
      <c r="L8" s="51">
        <f t="shared" si="0"/>
        <v>39.92</v>
      </c>
    </row>
    <row r="9" spans="1:12">
      <c r="A9" s="9">
        <v>34.35</v>
      </c>
      <c r="B9" s="9">
        <v>37.04</v>
      </c>
      <c r="C9" s="51">
        <v>34.763735740000001</v>
      </c>
      <c r="D9" s="51">
        <v>31.98</v>
      </c>
      <c r="G9" s="9">
        <v>34.35</v>
      </c>
      <c r="H9" s="9">
        <v>37.04</v>
      </c>
      <c r="I9" s="51">
        <v>34.763735740000001</v>
      </c>
      <c r="J9" s="51">
        <v>31.98</v>
      </c>
      <c r="K9" s="51">
        <f t="shared" si="1"/>
        <v>3.4045785800000026</v>
      </c>
      <c r="L9" s="51">
        <f t="shared" si="0"/>
        <v>36.79</v>
      </c>
    </row>
    <row r="10" spans="1:12">
      <c r="A10" s="34">
        <v>36.47</v>
      </c>
      <c r="B10" s="34">
        <v>35.119999999999997</v>
      </c>
      <c r="C10" s="51">
        <v>36.066004849999999</v>
      </c>
      <c r="D10" s="51">
        <v>32.53</v>
      </c>
      <c r="G10" s="34">
        <v>36.47</v>
      </c>
      <c r="H10" s="34">
        <v>35.119999999999997</v>
      </c>
      <c r="I10" s="51">
        <v>36.066004849999999</v>
      </c>
      <c r="J10" s="51">
        <v>32.53</v>
      </c>
      <c r="K10" s="51">
        <f>AVERAGE(G10:I10)-J10</f>
        <v>3.3553349499999996</v>
      </c>
      <c r="L10" s="51">
        <f t="shared" si="0"/>
        <v>37.340000000000003</v>
      </c>
    </row>
    <row r="11" spans="1:12">
      <c r="A11" s="34">
        <v>35.06</v>
      </c>
      <c r="B11" s="34">
        <v>33.81</v>
      </c>
      <c r="C11" s="51">
        <v>34.182918960000002</v>
      </c>
      <c r="D11" s="51">
        <v>29.72</v>
      </c>
      <c r="G11" s="34">
        <v>35.06</v>
      </c>
      <c r="H11" s="34">
        <v>33.81</v>
      </c>
      <c r="I11" s="51">
        <v>34.182918960000002</v>
      </c>
      <c r="J11" s="51">
        <v>29.72</v>
      </c>
      <c r="K11" s="51">
        <f t="shared" ref="K11:K49" si="2">AVERAGE(G11:I11)-J11</f>
        <v>4.63097298666667</v>
      </c>
      <c r="L11" s="51">
        <f t="shared" si="0"/>
        <v>34.53</v>
      </c>
    </row>
    <row r="12" spans="1:12">
      <c r="A12" s="34">
        <v>36.47</v>
      </c>
      <c r="B12" s="34">
        <v>36.04</v>
      </c>
      <c r="C12" s="51">
        <v>35.792256070000001</v>
      </c>
      <c r="D12" s="51">
        <v>33.44</v>
      </c>
      <c r="G12" s="34">
        <v>36.47</v>
      </c>
      <c r="H12" s="34">
        <v>36.04</v>
      </c>
      <c r="I12" s="51">
        <v>35.792256070000001</v>
      </c>
      <c r="J12" s="51">
        <v>33.44</v>
      </c>
      <c r="K12" s="51">
        <f t="shared" si="2"/>
        <v>2.6607520233333375</v>
      </c>
      <c r="L12" s="51">
        <f t="shared" si="0"/>
        <v>38.25</v>
      </c>
    </row>
    <row r="13" spans="1:12">
      <c r="A13" s="34">
        <v>35.270000000000003</v>
      </c>
      <c r="B13" s="34">
        <v>34.93</v>
      </c>
      <c r="C13" s="51">
        <v>35.012618719999999</v>
      </c>
      <c r="D13" s="51">
        <v>30.36</v>
      </c>
      <c r="G13" s="34">
        <v>35.270000000000003</v>
      </c>
      <c r="H13" s="34">
        <v>34.93</v>
      </c>
      <c r="I13" s="51">
        <v>35.012618719999999</v>
      </c>
      <c r="J13" s="51">
        <v>30.36</v>
      </c>
      <c r="K13" s="51">
        <f t="shared" si="2"/>
        <v>4.7108729066666655</v>
      </c>
      <c r="L13" s="51">
        <f t="shared" si="0"/>
        <v>35.17</v>
      </c>
    </row>
    <row r="14" spans="1:12">
      <c r="A14" s="34">
        <v>34.229999999999997</v>
      </c>
      <c r="B14" s="34">
        <v>34.200000000000003</v>
      </c>
      <c r="C14" s="51">
        <v>34.144393280000003</v>
      </c>
      <c r="D14" s="51">
        <v>30.75</v>
      </c>
      <c r="G14" s="34">
        <v>34.229999999999997</v>
      </c>
      <c r="H14" s="34">
        <v>34.200000000000003</v>
      </c>
      <c r="I14" s="51">
        <v>34.144393280000003</v>
      </c>
      <c r="J14" s="51">
        <v>30.75</v>
      </c>
      <c r="K14" s="51">
        <f t="shared" si="2"/>
        <v>3.4414644266666699</v>
      </c>
      <c r="L14" s="51">
        <f t="shared" si="0"/>
        <v>35.56</v>
      </c>
    </row>
    <row r="15" spans="1:12">
      <c r="A15" s="34">
        <v>35.520000000000003</v>
      </c>
      <c r="B15" s="34">
        <v>34.96</v>
      </c>
      <c r="C15" s="51">
        <v>36.99779916</v>
      </c>
      <c r="D15" s="51">
        <v>36.119999999999997</v>
      </c>
      <c r="G15" s="34">
        <v>35.520000000000003</v>
      </c>
      <c r="H15" s="34">
        <v>34.96</v>
      </c>
      <c r="I15" s="51">
        <v>36.99779916</v>
      </c>
      <c r="J15" s="51">
        <v>36.119999999999997</v>
      </c>
      <c r="K15" s="51">
        <f t="shared" si="2"/>
        <v>-0.29406694666666056</v>
      </c>
      <c r="L15" s="51">
        <f t="shared" si="0"/>
        <v>40.93</v>
      </c>
    </row>
    <row r="16" spans="1:12">
      <c r="A16" s="34">
        <v>34.68</v>
      </c>
      <c r="B16" s="34">
        <v>35.19</v>
      </c>
      <c r="C16" s="51">
        <v>33.87084471</v>
      </c>
      <c r="D16" s="51">
        <v>30.07</v>
      </c>
      <c r="G16" s="34">
        <v>34.68</v>
      </c>
      <c r="H16" s="34">
        <v>35.19</v>
      </c>
      <c r="I16" s="51">
        <v>33.87084471</v>
      </c>
      <c r="J16" s="51">
        <v>30.07</v>
      </c>
      <c r="K16" s="51">
        <f t="shared" si="2"/>
        <v>4.5102815700000036</v>
      </c>
      <c r="L16" s="51">
        <f t="shared" si="0"/>
        <v>34.880000000000003</v>
      </c>
    </row>
    <row r="17" spans="1:12">
      <c r="A17" s="34">
        <v>35.619999999999997</v>
      </c>
      <c r="B17" s="34">
        <v>37.15</v>
      </c>
      <c r="C17" s="51">
        <v>36.824469999999998</v>
      </c>
      <c r="D17" s="51">
        <v>31.86</v>
      </c>
      <c r="G17" s="34">
        <v>35.619999999999997</v>
      </c>
      <c r="H17" s="34">
        <v>37.15</v>
      </c>
      <c r="I17" s="51">
        <v>36.824469999999998</v>
      </c>
      <c r="J17" s="51">
        <v>31.86</v>
      </c>
      <c r="K17" s="51">
        <f t="shared" si="2"/>
        <v>4.6714899999999986</v>
      </c>
      <c r="L17" s="51">
        <f t="shared" si="0"/>
        <v>36.67</v>
      </c>
    </row>
    <row r="18" spans="1:12">
      <c r="A18" s="9">
        <v>35.549999999999997</v>
      </c>
      <c r="B18" s="9">
        <v>36.46</v>
      </c>
      <c r="C18" s="51">
        <v>34.08040871</v>
      </c>
      <c r="D18" s="51">
        <v>31.28</v>
      </c>
      <c r="G18" s="9">
        <v>35.549999999999997</v>
      </c>
      <c r="H18" s="9">
        <v>36.46</v>
      </c>
      <c r="I18" s="51">
        <v>34.08040871</v>
      </c>
      <c r="J18" s="51">
        <v>31.28</v>
      </c>
      <c r="K18" s="51">
        <f t="shared" si="2"/>
        <v>4.0834695699999983</v>
      </c>
      <c r="L18" s="51">
        <f t="shared" si="0"/>
        <v>36.090000000000003</v>
      </c>
    </row>
    <row r="19" spans="1:12">
      <c r="A19" s="9">
        <v>34.020000000000003</v>
      </c>
      <c r="B19" s="9">
        <v>34.64</v>
      </c>
      <c r="C19" s="51">
        <v>33.201032439999999</v>
      </c>
      <c r="D19" s="51">
        <v>29.39</v>
      </c>
      <c r="G19" s="9">
        <v>34.020000000000003</v>
      </c>
      <c r="H19" s="9">
        <v>34.64</v>
      </c>
      <c r="I19" s="51">
        <v>33.201032439999999</v>
      </c>
      <c r="J19" s="51">
        <v>29.39</v>
      </c>
      <c r="K19" s="51">
        <f t="shared" si="2"/>
        <v>4.5636774800000026</v>
      </c>
      <c r="L19" s="51">
        <f t="shared" si="0"/>
        <v>34.200000000000003</v>
      </c>
    </row>
    <row r="20" spans="1:12">
      <c r="A20" s="9">
        <v>35.61</v>
      </c>
      <c r="B20" s="9">
        <v>35.880000000000003</v>
      </c>
      <c r="C20" s="51">
        <v>33.951832809999999</v>
      </c>
      <c r="D20" s="51">
        <v>29.44</v>
      </c>
      <c r="G20" s="9">
        <v>35.61</v>
      </c>
      <c r="H20" s="9">
        <v>35.880000000000003</v>
      </c>
      <c r="I20" s="51">
        <v>33.951832809999999</v>
      </c>
      <c r="J20" s="51">
        <v>29.44</v>
      </c>
      <c r="K20" s="51">
        <f t="shared" si="2"/>
        <v>5.7072776033333348</v>
      </c>
      <c r="L20" s="51">
        <f t="shared" si="0"/>
        <v>34.25</v>
      </c>
    </row>
    <row r="21" spans="1:12">
      <c r="A21" s="9">
        <v>35.07</v>
      </c>
      <c r="B21" s="9">
        <v>36.47</v>
      </c>
      <c r="C21" s="51">
        <v>36.811463289999999</v>
      </c>
      <c r="D21" s="51">
        <v>29.09</v>
      </c>
      <c r="G21" s="9">
        <v>35.07</v>
      </c>
      <c r="H21" s="9">
        <v>36.47</v>
      </c>
      <c r="I21" s="51">
        <v>36.811463289999999</v>
      </c>
      <c r="J21" s="51">
        <v>29.09</v>
      </c>
      <c r="K21" s="51">
        <f t="shared" si="2"/>
        <v>7.0271544299999995</v>
      </c>
      <c r="L21" s="51">
        <f t="shared" si="0"/>
        <v>33.9</v>
      </c>
    </row>
    <row r="22" spans="1:12">
      <c r="A22" s="9">
        <v>35.31</v>
      </c>
      <c r="B22" s="9">
        <v>36.36</v>
      </c>
      <c r="C22" s="51">
        <v>35.926464340000003</v>
      </c>
      <c r="D22" s="51">
        <v>29.63</v>
      </c>
      <c r="G22" s="9">
        <v>35.31</v>
      </c>
      <c r="H22" s="9">
        <v>36.36</v>
      </c>
      <c r="I22" s="51">
        <v>35.926464340000003</v>
      </c>
      <c r="J22" s="51">
        <v>29.63</v>
      </c>
      <c r="K22" s="51">
        <f t="shared" si="2"/>
        <v>6.2354881133333357</v>
      </c>
      <c r="L22" s="51">
        <f t="shared" si="0"/>
        <v>34.44</v>
      </c>
    </row>
    <row r="23" spans="1:12">
      <c r="A23" s="9">
        <v>34.46</v>
      </c>
      <c r="B23" s="9">
        <v>35.32</v>
      </c>
      <c r="C23" s="51">
        <v>34.464474269999997</v>
      </c>
      <c r="D23" s="51">
        <v>27.76</v>
      </c>
      <c r="G23" s="9">
        <v>34.46</v>
      </c>
      <c r="H23" s="9">
        <v>35.32</v>
      </c>
      <c r="I23" s="51">
        <v>34.464474269999997</v>
      </c>
      <c r="J23" s="51">
        <v>27.76</v>
      </c>
      <c r="K23" s="51">
        <f t="shared" si="2"/>
        <v>6.9881580899999953</v>
      </c>
      <c r="L23" s="51">
        <f t="shared" si="0"/>
        <v>32.57</v>
      </c>
    </row>
    <row r="24" spans="1:12">
      <c r="A24" s="9">
        <v>36.200000000000003</v>
      </c>
      <c r="B24" s="9">
        <v>36.590000000000003</v>
      </c>
      <c r="C24" s="51">
        <v>35.211085150000002</v>
      </c>
      <c r="D24" s="51">
        <v>30.5</v>
      </c>
      <c r="G24" s="9">
        <v>36.200000000000003</v>
      </c>
      <c r="H24" s="9">
        <v>36.590000000000003</v>
      </c>
      <c r="I24" s="51">
        <v>35.211085150000002</v>
      </c>
      <c r="J24" s="51">
        <v>30.5</v>
      </c>
      <c r="K24" s="51">
        <f t="shared" si="2"/>
        <v>5.5003617166666672</v>
      </c>
      <c r="L24" s="51">
        <f t="shared" si="0"/>
        <v>35.31</v>
      </c>
    </row>
    <row r="25" spans="1:12">
      <c r="A25" s="9">
        <v>35.28</v>
      </c>
      <c r="B25" s="9">
        <v>37.04</v>
      </c>
      <c r="C25" s="51">
        <v>36.016626600000002</v>
      </c>
      <c r="D25" s="51">
        <v>30.99</v>
      </c>
      <c r="G25" s="9">
        <v>35.28</v>
      </c>
      <c r="H25" s="9">
        <v>37.04</v>
      </c>
      <c r="I25" s="51">
        <v>36.016626600000002</v>
      </c>
      <c r="J25" s="51">
        <v>30.99</v>
      </c>
      <c r="K25" s="51">
        <f t="shared" si="2"/>
        <v>5.1222088666666643</v>
      </c>
      <c r="L25" s="51">
        <f t="shared" si="0"/>
        <v>35.799999999999997</v>
      </c>
    </row>
    <row r="26" spans="1:12">
      <c r="A26" s="34"/>
      <c r="B26" s="34"/>
      <c r="C26" s="51" t="s">
        <v>235</v>
      </c>
      <c r="D26" s="51">
        <v>38.19</v>
      </c>
      <c r="G26" s="34"/>
      <c r="H26" s="34"/>
      <c r="J26" s="51">
        <v>38.19</v>
      </c>
      <c r="L26" s="51">
        <f t="shared" si="0"/>
        <v>43</v>
      </c>
    </row>
    <row r="27" spans="1:12">
      <c r="A27" s="34"/>
      <c r="B27" s="34"/>
      <c r="C27" s="51" t="s">
        <v>235</v>
      </c>
      <c r="D27" s="51">
        <v>36.229999999999997</v>
      </c>
      <c r="G27" s="34"/>
      <c r="H27" s="34"/>
      <c r="J27" s="51">
        <v>36.229999999999997</v>
      </c>
      <c r="L27" s="51">
        <f t="shared" si="0"/>
        <v>41.04</v>
      </c>
    </row>
    <row r="28" spans="1:12">
      <c r="A28" s="34">
        <v>36.82</v>
      </c>
      <c r="B28" s="34">
        <v>38.020000000000003</v>
      </c>
      <c r="C28" s="51">
        <v>39.74748726</v>
      </c>
      <c r="D28" s="51">
        <v>31.41</v>
      </c>
      <c r="G28" s="34">
        <v>36.82</v>
      </c>
      <c r="H28" s="34">
        <v>38.020000000000003</v>
      </c>
      <c r="I28" s="51">
        <v>39.74748726</v>
      </c>
      <c r="J28" s="51">
        <v>31.41</v>
      </c>
      <c r="K28" s="51">
        <f t="shared" si="2"/>
        <v>6.78582908666667</v>
      </c>
      <c r="L28" s="51">
        <f t="shared" si="0"/>
        <v>36.22</v>
      </c>
    </row>
    <row r="29" spans="1:12">
      <c r="A29" s="34">
        <v>36.1</v>
      </c>
      <c r="B29" s="34">
        <v>38.119999999999997</v>
      </c>
      <c r="C29" s="51">
        <v>39.433225929999999</v>
      </c>
      <c r="D29" s="51">
        <v>29.83</v>
      </c>
      <c r="G29" s="34">
        <v>36.1</v>
      </c>
      <c r="H29" s="34">
        <v>38.119999999999997</v>
      </c>
      <c r="I29" s="51">
        <v>39.433225929999999</v>
      </c>
      <c r="J29" s="51">
        <v>29.83</v>
      </c>
      <c r="K29" s="51">
        <f t="shared" si="2"/>
        <v>8.054408643333332</v>
      </c>
      <c r="L29" s="51">
        <f t="shared" si="0"/>
        <v>34.64</v>
      </c>
    </row>
    <row r="30" spans="1:12">
      <c r="A30" s="34">
        <v>37.770000000000003</v>
      </c>
      <c r="B30" s="34">
        <v>36.880000000000003</v>
      </c>
      <c r="C30" s="51">
        <v>36.524605119999997</v>
      </c>
      <c r="D30" s="51">
        <v>30.47</v>
      </c>
      <c r="G30" s="34">
        <v>37.770000000000003</v>
      </c>
      <c r="H30" s="34">
        <v>36.880000000000003</v>
      </c>
      <c r="I30" s="51">
        <v>36.524605119999997</v>
      </c>
      <c r="J30" s="51">
        <v>30.47</v>
      </c>
      <c r="K30" s="51">
        <f t="shared" si="2"/>
        <v>6.5882017066666663</v>
      </c>
      <c r="L30" s="51">
        <f t="shared" si="0"/>
        <v>35.28</v>
      </c>
    </row>
    <row r="31" spans="1:12">
      <c r="A31" s="34"/>
      <c r="B31" s="34"/>
      <c r="C31" s="51" t="s">
        <v>235</v>
      </c>
      <c r="D31" s="51">
        <v>35.97</v>
      </c>
      <c r="G31" s="34"/>
      <c r="H31" s="34"/>
      <c r="J31" s="51">
        <v>35.97</v>
      </c>
      <c r="L31" s="51">
        <f t="shared" si="0"/>
        <v>40.78</v>
      </c>
    </row>
    <row r="32" spans="1:12">
      <c r="A32" s="34"/>
      <c r="B32" s="34"/>
      <c r="C32" s="51" t="s">
        <v>235</v>
      </c>
      <c r="D32" s="51">
        <v>37.11</v>
      </c>
      <c r="G32" s="34"/>
      <c r="H32" s="34"/>
      <c r="J32" s="51">
        <v>37.11</v>
      </c>
      <c r="L32" s="51">
        <f t="shared" si="0"/>
        <v>41.92</v>
      </c>
    </row>
    <row r="33" spans="1:12">
      <c r="A33" s="34">
        <v>37.340000000000003</v>
      </c>
      <c r="B33" s="34"/>
      <c r="C33" s="51" t="s">
        <v>235</v>
      </c>
      <c r="D33" s="51">
        <v>36.799999999999997</v>
      </c>
      <c r="G33" s="34">
        <v>37.340000000000003</v>
      </c>
      <c r="H33" s="34"/>
      <c r="J33" s="51">
        <v>36.799999999999997</v>
      </c>
      <c r="K33" s="51">
        <f t="shared" si="2"/>
        <v>0.54000000000000625</v>
      </c>
      <c r="L33" s="51">
        <f t="shared" si="0"/>
        <v>41.61</v>
      </c>
    </row>
    <row r="34" spans="1:12">
      <c r="A34" s="9">
        <v>37.04</v>
      </c>
      <c r="B34" s="9">
        <v>37.369999999999997</v>
      </c>
      <c r="C34" s="51">
        <v>37.649859710000001</v>
      </c>
      <c r="D34" s="51">
        <v>30.64</v>
      </c>
      <c r="G34" s="9">
        <v>37.04</v>
      </c>
      <c r="H34" s="9">
        <v>37.369999999999997</v>
      </c>
      <c r="I34" s="51">
        <v>37.649859710000001</v>
      </c>
      <c r="J34" s="51">
        <v>30.64</v>
      </c>
      <c r="K34" s="51">
        <f t="shared" si="2"/>
        <v>6.7132865700000011</v>
      </c>
      <c r="L34" s="51">
        <f t="shared" si="0"/>
        <v>35.450000000000003</v>
      </c>
    </row>
    <row r="35" spans="1:12">
      <c r="A35" s="9">
        <v>35.68</v>
      </c>
      <c r="B35" s="9">
        <v>37.630000000000003</v>
      </c>
      <c r="C35" s="51">
        <v>37.68261716</v>
      </c>
      <c r="D35" s="51">
        <v>31.14</v>
      </c>
      <c r="G35" s="9">
        <v>35.68</v>
      </c>
      <c r="H35" s="9">
        <v>37.630000000000003</v>
      </c>
      <c r="I35" s="51">
        <v>37.68261716</v>
      </c>
      <c r="J35" s="51">
        <v>31.14</v>
      </c>
      <c r="K35" s="51">
        <f t="shared" si="2"/>
        <v>5.8575390533333334</v>
      </c>
      <c r="L35" s="51">
        <f t="shared" si="0"/>
        <v>35.950000000000003</v>
      </c>
    </row>
    <row r="36" spans="1:12">
      <c r="A36" s="9">
        <v>35.22</v>
      </c>
      <c r="B36" s="9">
        <v>36.08</v>
      </c>
      <c r="C36" s="51">
        <v>35.25523956</v>
      </c>
      <c r="D36" s="51">
        <v>30.42</v>
      </c>
      <c r="G36" s="9">
        <v>35.22</v>
      </c>
      <c r="H36" s="9">
        <v>36.08</v>
      </c>
      <c r="I36" s="51">
        <v>35.25523956</v>
      </c>
      <c r="J36" s="51">
        <v>30.42</v>
      </c>
      <c r="K36" s="51">
        <f t="shared" si="2"/>
        <v>5.0984131866666615</v>
      </c>
      <c r="L36" s="51">
        <f t="shared" si="0"/>
        <v>35.230000000000004</v>
      </c>
    </row>
    <row r="37" spans="1:12">
      <c r="A37" s="9">
        <v>38.42</v>
      </c>
      <c r="B37" s="9">
        <v>39.71</v>
      </c>
      <c r="C37" s="51">
        <v>39.05413411</v>
      </c>
      <c r="D37" s="51">
        <v>31.33</v>
      </c>
      <c r="G37" s="9">
        <v>38.42</v>
      </c>
      <c r="H37" s="9">
        <v>39.71</v>
      </c>
      <c r="I37" s="51">
        <v>39.05413411</v>
      </c>
      <c r="J37" s="51">
        <v>31.33</v>
      </c>
      <c r="K37" s="51">
        <f t="shared" si="2"/>
        <v>7.7313780366666691</v>
      </c>
      <c r="L37" s="51">
        <f t="shared" si="0"/>
        <v>36.14</v>
      </c>
    </row>
    <row r="38" spans="1:12">
      <c r="A38" s="9">
        <v>35.5</v>
      </c>
      <c r="B38" s="9">
        <v>38.21</v>
      </c>
      <c r="C38" s="51">
        <v>36.107006439999999</v>
      </c>
      <c r="D38" s="51">
        <v>30.79</v>
      </c>
      <c r="G38" s="9">
        <v>35.5</v>
      </c>
      <c r="H38" s="9">
        <v>38.21</v>
      </c>
      <c r="I38" s="51">
        <v>36.107006439999999</v>
      </c>
      <c r="J38" s="51">
        <v>30.79</v>
      </c>
      <c r="K38" s="51">
        <f t="shared" si="2"/>
        <v>5.8156688133333319</v>
      </c>
      <c r="L38" s="51">
        <f t="shared" si="0"/>
        <v>35.6</v>
      </c>
    </row>
    <row r="39" spans="1:12">
      <c r="A39" s="9">
        <v>36.57</v>
      </c>
      <c r="B39" s="9">
        <v>37.729999999999997</v>
      </c>
      <c r="C39" s="51">
        <v>36.597302640000002</v>
      </c>
      <c r="D39" s="51">
        <v>31.22</v>
      </c>
      <c r="G39" s="9">
        <v>36.57</v>
      </c>
      <c r="H39" s="9">
        <v>37.729999999999997</v>
      </c>
      <c r="I39" s="51">
        <v>36.597302640000002</v>
      </c>
      <c r="J39" s="51">
        <v>31.22</v>
      </c>
      <c r="K39" s="51">
        <f t="shared" si="2"/>
        <v>5.7457675466666629</v>
      </c>
      <c r="L39" s="51">
        <f t="shared" si="0"/>
        <v>36.03</v>
      </c>
    </row>
    <row r="40" spans="1:12">
      <c r="A40" s="9">
        <v>35.39</v>
      </c>
      <c r="B40" s="9">
        <v>38.99</v>
      </c>
      <c r="C40" s="51">
        <v>36.009707380000002</v>
      </c>
      <c r="D40" s="51">
        <v>30.17</v>
      </c>
      <c r="G40" s="9">
        <v>35.39</v>
      </c>
      <c r="H40" s="9">
        <v>38.99</v>
      </c>
      <c r="I40" s="51">
        <v>36.009707380000002</v>
      </c>
      <c r="J40" s="51">
        <v>30.17</v>
      </c>
      <c r="K40" s="51">
        <f t="shared" si="2"/>
        <v>6.6265691266666664</v>
      </c>
      <c r="L40" s="51">
        <f t="shared" si="0"/>
        <v>34.980000000000004</v>
      </c>
    </row>
    <row r="41" spans="1:12">
      <c r="A41" s="9">
        <v>37.17</v>
      </c>
      <c r="C41" s="51">
        <v>39.44476427</v>
      </c>
      <c r="D41" s="51">
        <v>32.659999999999997</v>
      </c>
      <c r="G41" s="9">
        <v>37.17</v>
      </c>
      <c r="I41" s="51">
        <v>39.44476427</v>
      </c>
      <c r="J41" s="51">
        <v>32.659999999999997</v>
      </c>
      <c r="K41" s="51">
        <f t="shared" si="2"/>
        <v>5.6473821350000009</v>
      </c>
      <c r="L41" s="51">
        <f t="shared" si="0"/>
        <v>37.47</v>
      </c>
    </row>
    <row r="42" spans="1:12">
      <c r="A42" s="34">
        <v>35.340000000000003</v>
      </c>
      <c r="B42" s="34">
        <v>36.630000000000003</v>
      </c>
      <c r="C42" s="51" t="s">
        <v>235</v>
      </c>
      <c r="D42" s="51">
        <v>33.479999999999997</v>
      </c>
      <c r="G42" s="34">
        <v>35.340000000000003</v>
      </c>
      <c r="H42" s="34">
        <v>36.630000000000003</v>
      </c>
      <c r="J42" s="51">
        <v>33.479999999999997</v>
      </c>
      <c r="K42" s="51">
        <f t="shared" si="2"/>
        <v>2.5050000000000026</v>
      </c>
      <c r="L42" s="51">
        <f t="shared" si="0"/>
        <v>38.29</v>
      </c>
    </row>
    <row r="43" spans="1:12">
      <c r="A43" s="34">
        <v>35.130000000000003</v>
      </c>
      <c r="B43" s="34">
        <v>36.81</v>
      </c>
      <c r="C43" s="51">
        <v>39.170321629999997</v>
      </c>
      <c r="D43" s="51">
        <v>33.06</v>
      </c>
      <c r="G43" s="34">
        <v>35.130000000000003</v>
      </c>
      <c r="H43" s="34">
        <v>36.81</v>
      </c>
      <c r="I43" s="51">
        <v>39.170321629999997</v>
      </c>
      <c r="J43" s="51">
        <v>33.06</v>
      </c>
      <c r="K43" s="51">
        <f t="shared" si="2"/>
        <v>3.9767738766666625</v>
      </c>
      <c r="L43" s="51">
        <f t="shared" si="0"/>
        <v>37.870000000000005</v>
      </c>
    </row>
    <row r="44" spans="1:12">
      <c r="A44" s="34">
        <v>38.42</v>
      </c>
      <c r="B44" s="34">
        <v>37.58</v>
      </c>
      <c r="C44" s="51">
        <v>37.97893655</v>
      </c>
      <c r="D44" s="51">
        <v>31.99</v>
      </c>
      <c r="G44" s="34">
        <v>38.42</v>
      </c>
      <c r="H44" s="34">
        <v>37.58</v>
      </c>
      <c r="I44" s="51">
        <v>37.97893655</v>
      </c>
      <c r="J44" s="51">
        <v>31.99</v>
      </c>
      <c r="K44" s="51">
        <f t="shared" si="2"/>
        <v>6.0029788500000016</v>
      </c>
      <c r="L44" s="51">
        <f t="shared" si="0"/>
        <v>36.799999999999997</v>
      </c>
    </row>
    <row r="45" spans="1:12">
      <c r="A45" s="34">
        <v>35.92</v>
      </c>
      <c r="B45" s="34">
        <v>35.26</v>
      </c>
      <c r="C45" s="51">
        <v>39.278593170000001</v>
      </c>
      <c r="D45" s="51">
        <v>31.87</v>
      </c>
      <c r="G45" s="34">
        <v>35.92</v>
      </c>
      <c r="H45" s="34">
        <v>35.26</v>
      </c>
      <c r="I45" s="51">
        <v>39.278593170000001</v>
      </c>
      <c r="J45" s="51">
        <v>31.87</v>
      </c>
      <c r="K45" s="51">
        <f t="shared" si="2"/>
        <v>4.9495310566666681</v>
      </c>
      <c r="L45" s="51">
        <f t="shared" si="0"/>
        <v>36.68</v>
      </c>
    </row>
    <row r="46" spans="1:12">
      <c r="A46" s="34"/>
      <c r="B46" s="34"/>
      <c r="C46" s="51" t="s">
        <v>235</v>
      </c>
      <c r="D46" s="51">
        <v>37.369999999999997</v>
      </c>
      <c r="G46" s="34"/>
      <c r="H46" s="34"/>
      <c r="J46" s="51">
        <v>37.369999999999997</v>
      </c>
      <c r="L46" s="51">
        <f t="shared" si="0"/>
        <v>42.18</v>
      </c>
    </row>
    <row r="47" spans="1:12">
      <c r="A47" s="34">
        <v>37.409999999999997</v>
      </c>
      <c r="B47" s="34">
        <v>37.97</v>
      </c>
      <c r="C47" s="51">
        <v>37.155056029999997</v>
      </c>
      <c r="D47" s="51">
        <v>32.56</v>
      </c>
      <c r="G47" s="34">
        <v>37.409999999999997</v>
      </c>
      <c r="H47" s="34">
        <v>37.97</v>
      </c>
      <c r="I47" s="51">
        <v>37.155056029999997</v>
      </c>
      <c r="J47" s="51">
        <v>32.56</v>
      </c>
      <c r="K47" s="51">
        <f t="shared" si="2"/>
        <v>4.951685343333331</v>
      </c>
      <c r="L47" s="51">
        <f t="shared" si="0"/>
        <v>37.370000000000005</v>
      </c>
    </row>
    <row r="48" spans="1:12">
      <c r="A48" s="34">
        <v>37.369999999999997</v>
      </c>
      <c r="B48" s="34">
        <v>37.229999999999997</v>
      </c>
      <c r="C48" s="51">
        <v>37.245984579999998</v>
      </c>
      <c r="D48" s="51">
        <v>30.9</v>
      </c>
      <c r="G48" s="34">
        <v>37.369999999999997</v>
      </c>
      <c r="H48" s="34">
        <v>37.229999999999997</v>
      </c>
      <c r="I48" s="51">
        <v>37.245984579999998</v>
      </c>
      <c r="J48" s="51">
        <v>30.9</v>
      </c>
      <c r="K48" s="51">
        <f t="shared" si="2"/>
        <v>6.3819948599999989</v>
      </c>
      <c r="L48" s="51">
        <f t="shared" si="0"/>
        <v>35.71</v>
      </c>
    </row>
    <row r="49" spans="1:12">
      <c r="A49" s="34">
        <v>37.67</v>
      </c>
      <c r="B49" s="34">
        <v>39.18</v>
      </c>
      <c r="C49" s="51">
        <v>38.644801000000001</v>
      </c>
      <c r="D49" s="51">
        <v>36.51</v>
      </c>
      <c r="G49" s="34">
        <v>37.67</v>
      </c>
      <c r="H49" s="34">
        <v>39.18</v>
      </c>
      <c r="I49" s="51">
        <v>38.644801000000001</v>
      </c>
      <c r="J49" s="51">
        <v>36.51</v>
      </c>
      <c r="K49" s="51">
        <f t="shared" si="2"/>
        <v>1.9882670000000005</v>
      </c>
      <c r="L49" s="51">
        <f t="shared" si="0"/>
        <v>41.32</v>
      </c>
    </row>
    <row r="50" spans="1:12">
      <c r="C50" s="51">
        <v>34.197095820000001</v>
      </c>
      <c r="D50" s="51">
        <v>30.75</v>
      </c>
      <c r="I50" s="51">
        <v>34.197095820000001</v>
      </c>
      <c r="J50" s="51">
        <v>30.75</v>
      </c>
      <c r="K50" s="51">
        <f>AVERAGE(K2:K49)</f>
        <v>4.8090673001250002</v>
      </c>
      <c r="L50" s="51">
        <f t="shared" si="0"/>
        <v>35.56</v>
      </c>
    </row>
    <row r="51" spans="1:12">
      <c r="C51" s="51">
        <v>39.348063279999998</v>
      </c>
      <c r="D51" s="51">
        <v>34.08</v>
      </c>
      <c r="I51" s="51">
        <v>39.348063279999998</v>
      </c>
      <c r="J51" s="51">
        <v>34.08</v>
      </c>
      <c r="L51" s="51">
        <f t="shared" si="0"/>
        <v>38.89</v>
      </c>
    </row>
    <row r="52" spans="1:12">
      <c r="C52" s="51">
        <v>39.801573410000003</v>
      </c>
      <c r="D52" s="51">
        <v>34.130000000000003</v>
      </c>
      <c r="I52" s="51">
        <v>39.801573410000003</v>
      </c>
      <c r="J52" s="51">
        <v>34.130000000000003</v>
      </c>
      <c r="L52" s="51">
        <f t="shared" si="0"/>
        <v>38.940000000000005</v>
      </c>
    </row>
    <row r="53" spans="1:12">
      <c r="C53" s="51">
        <v>33.879255720000003</v>
      </c>
      <c r="D53" s="51">
        <v>29.15</v>
      </c>
      <c r="I53" s="51">
        <v>33.879255720000003</v>
      </c>
      <c r="J53" s="51">
        <v>29.15</v>
      </c>
      <c r="L53" s="51">
        <f t="shared" si="0"/>
        <v>33.96</v>
      </c>
    </row>
    <row r="54" spans="1:12">
      <c r="C54" s="51" t="s">
        <v>235</v>
      </c>
      <c r="D54" s="51">
        <v>37.24</v>
      </c>
      <c r="J54" s="51">
        <v>37.24</v>
      </c>
      <c r="L54" s="51">
        <f t="shared" si="0"/>
        <v>42.050000000000004</v>
      </c>
    </row>
    <row r="55" spans="1:12">
      <c r="C55" s="51">
        <v>35.257471959999997</v>
      </c>
      <c r="D55" s="51">
        <v>30.63</v>
      </c>
      <c r="I55" s="51">
        <v>35.257471959999997</v>
      </c>
      <c r="J55" s="51">
        <v>30.63</v>
      </c>
      <c r="L55" s="51">
        <f t="shared" si="0"/>
        <v>35.44</v>
      </c>
    </row>
    <row r="56" spans="1:12">
      <c r="C56" s="51">
        <v>34.093871649999997</v>
      </c>
      <c r="D56" s="51">
        <v>29.04</v>
      </c>
      <c r="I56" s="51">
        <v>34.093871649999997</v>
      </c>
      <c r="J56" s="51">
        <v>29.04</v>
      </c>
      <c r="L56" s="51">
        <f t="shared" si="0"/>
        <v>33.85</v>
      </c>
    </row>
    <row r="57" spans="1:12">
      <c r="C57" s="51" t="s">
        <v>235</v>
      </c>
      <c r="D57" s="51">
        <v>37.68</v>
      </c>
      <c r="J57" s="51">
        <v>37.68</v>
      </c>
      <c r="L57" s="51">
        <f t="shared" si="0"/>
        <v>42.49</v>
      </c>
    </row>
    <row r="58" spans="1:12">
      <c r="A58" s="34"/>
      <c r="B58" s="34"/>
      <c r="C58" s="51">
        <v>37.138192859999997</v>
      </c>
      <c r="D58" s="51">
        <v>31.67</v>
      </c>
      <c r="G58" s="34"/>
      <c r="H58" s="34"/>
      <c r="I58" s="51">
        <v>37.138192859999997</v>
      </c>
      <c r="J58" s="51">
        <v>31.67</v>
      </c>
      <c r="L58" s="51">
        <f t="shared" si="0"/>
        <v>36.480000000000004</v>
      </c>
    </row>
    <row r="59" spans="1:12">
      <c r="A59" s="34"/>
      <c r="B59" s="34"/>
      <c r="C59" s="51">
        <v>35.285409270000002</v>
      </c>
      <c r="D59" s="51">
        <v>30.48</v>
      </c>
      <c r="G59" s="34"/>
      <c r="H59" s="34"/>
      <c r="I59" s="51">
        <v>35.285409270000002</v>
      </c>
      <c r="J59" s="51">
        <v>30.48</v>
      </c>
      <c r="L59" s="51">
        <f t="shared" si="0"/>
        <v>35.29</v>
      </c>
    </row>
    <row r="60" spans="1:12">
      <c r="A60" s="34"/>
      <c r="B60" s="34"/>
      <c r="C60" s="51">
        <v>36.34253915</v>
      </c>
      <c r="D60" s="51">
        <v>29.37</v>
      </c>
      <c r="G60" s="34"/>
      <c r="H60" s="34"/>
      <c r="I60" s="51">
        <v>36.34253915</v>
      </c>
      <c r="J60" s="51">
        <v>29.37</v>
      </c>
      <c r="L60" s="51">
        <f t="shared" si="0"/>
        <v>34.18</v>
      </c>
    </row>
    <row r="61" spans="1:12">
      <c r="A61" s="34"/>
      <c r="B61" s="34"/>
      <c r="C61" s="51">
        <v>34.71595928</v>
      </c>
      <c r="D61" s="51">
        <v>28.07</v>
      </c>
      <c r="G61" s="34"/>
      <c r="H61" s="34"/>
      <c r="I61" s="51">
        <v>34.71595928</v>
      </c>
      <c r="J61" s="51">
        <v>28.07</v>
      </c>
      <c r="L61" s="51">
        <f t="shared" si="0"/>
        <v>32.880000000000003</v>
      </c>
    </row>
    <row r="62" spans="1:12">
      <c r="A62" s="34"/>
      <c r="B62" s="34"/>
      <c r="C62" s="51">
        <v>37.185379470000001</v>
      </c>
      <c r="D62" s="51">
        <v>35.89</v>
      </c>
      <c r="G62" s="34"/>
      <c r="H62" s="34"/>
      <c r="I62" s="51">
        <v>37.185379470000001</v>
      </c>
      <c r="J62" s="51">
        <v>35.89</v>
      </c>
      <c r="L62" s="51">
        <f t="shared" si="0"/>
        <v>40.700000000000003</v>
      </c>
    </row>
    <row r="63" spans="1:12">
      <c r="A63" s="34"/>
      <c r="B63" s="34"/>
      <c r="C63" s="51">
        <v>36.877338090000002</v>
      </c>
      <c r="D63" s="51">
        <v>29.8</v>
      </c>
      <c r="G63" s="34"/>
      <c r="H63" s="34"/>
      <c r="I63" s="51">
        <v>36.877338090000002</v>
      </c>
      <c r="J63" s="51">
        <v>29.8</v>
      </c>
      <c r="L63" s="51">
        <f t="shared" si="0"/>
        <v>34.61</v>
      </c>
    </row>
    <row r="64" spans="1:12">
      <c r="A64" s="34"/>
      <c r="B64" s="34"/>
      <c r="C64" s="51">
        <v>37.142612159999999</v>
      </c>
      <c r="D64" s="51">
        <v>29.34</v>
      </c>
      <c r="G64" s="34"/>
      <c r="H64" s="34"/>
      <c r="I64" s="51">
        <v>37.142612159999999</v>
      </c>
      <c r="J64" s="51">
        <v>29.34</v>
      </c>
      <c r="L64" s="51">
        <f t="shared" si="0"/>
        <v>34.15</v>
      </c>
    </row>
    <row r="65" spans="1:12">
      <c r="A65" s="34"/>
      <c r="B65" s="34"/>
      <c r="C65" s="51">
        <v>37.35714918</v>
      </c>
      <c r="D65" s="51">
        <v>29.13</v>
      </c>
      <c r="G65" s="34"/>
      <c r="H65" s="34"/>
      <c r="I65" s="51">
        <v>37.35714918</v>
      </c>
      <c r="J65" s="51">
        <v>29.13</v>
      </c>
      <c r="L65" s="51">
        <f t="shared" si="0"/>
        <v>33.94</v>
      </c>
    </row>
    <row r="66" spans="1:12">
      <c r="C66" s="51">
        <v>34.868750429999999</v>
      </c>
      <c r="D66" s="51">
        <v>31.04</v>
      </c>
      <c r="I66" s="51">
        <v>34.868750429999999</v>
      </c>
      <c r="J66" s="51">
        <v>31.04</v>
      </c>
      <c r="L66" s="51">
        <f t="shared" si="0"/>
        <v>35.85</v>
      </c>
    </row>
    <row r="67" spans="1:12">
      <c r="C67" s="51">
        <v>34.19523178</v>
      </c>
      <c r="D67" s="51">
        <v>29.57</v>
      </c>
      <c r="I67" s="51">
        <v>34.19523178</v>
      </c>
      <c r="J67" s="51">
        <v>29.57</v>
      </c>
      <c r="L67" s="51">
        <f t="shared" ref="L67:L73" si="3">J67+4.81</f>
        <v>34.380000000000003</v>
      </c>
    </row>
    <row r="68" spans="1:12">
      <c r="C68" s="51">
        <v>35.213829480000001</v>
      </c>
      <c r="D68" s="51">
        <v>31.09</v>
      </c>
      <c r="I68" s="51">
        <v>35.213829480000001</v>
      </c>
      <c r="J68" s="51">
        <v>31.09</v>
      </c>
      <c r="L68" s="51">
        <f t="shared" si="3"/>
        <v>35.9</v>
      </c>
    </row>
    <row r="69" spans="1:12">
      <c r="C69" s="51">
        <v>34.93275775</v>
      </c>
      <c r="D69" s="51">
        <v>29.21</v>
      </c>
      <c r="I69" s="51">
        <v>34.93275775</v>
      </c>
      <c r="J69" s="51">
        <v>29.21</v>
      </c>
      <c r="L69" s="51">
        <f t="shared" si="3"/>
        <v>34.020000000000003</v>
      </c>
    </row>
    <row r="70" spans="1:12">
      <c r="C70" s="51">
        <v>35.318995989999998</v>
      </c>
      <c r="D70" s="51">
        <v>33</v>
      </c>
      <c r="I70" s="51">
        <v>35.318995989999998</v>
      </c>
      <c r="J70" s="51">
        <v>33</v>
      </c>
      <c r="L70" s="51">
        <f t="shared" si="3"/>
        <v>37.81</v>
      </c>
    </row>
    <row r="71" spans="1:12">
      <c r="C71" s="51">
        <v>35.206262520000003</v>
      </c>
      <c r="D71" s="51">
        <v>29.49</v>
      </c>
      <c r="I71" s="51">
        <v>35.206262520000003</v>
      </c>
      <c r="J71" s="51">
        <v>29.49</v>
      </c>
      <c r="L71" s="51">
        <f t="shared" si="3"/>
        <v>34.299999999999997</v>
      </c>
    </row>
    <row r="72" spans="1:12">
      <c r="C72" s="51">
        <v>36.394919719999997</v>
      </c>
      <c r="D72" s="51">
        <v>37.35</v>
      </c>
      <c r="I72" s="51">
        <v>36.394919719999997</v>
      </c>
      <c r="J72" s="51">
        <v>37.35</v>
      </c>
      <c r="L72" s="51">
        <f t="shared" si="3"/>
        <v>42.160000000000004</v>
      </c>
    </row>
    <row r="73" spans="1:12">
      <c r="C73" s="51">
        <v>32.998000349999998</v>
      </c>
      <c r="D73" s="51">
        <v>29.09</v>
      </c>
      <c r="I73" s="51">
        <v>32.998000349999998</v>
      </c>
      <c r="J73" s="51">
        <v>29.09</v>
      </c>
      <c r="L73" s="51">
        <f t="shared" si="3"/>
        <v>33.9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V2" workbookViewId="0">
      <selection activeCell="AD1" sqref="AD1:AL1048576"/>
    </sheetView>
  </sheetViews>
  <sheetFormatPr baseColWidth="10" defaultRowHeight="12" x14ac:dyDescent="0"/>
  <cols>
    <col min="1" max="3" width="14.5" style="9" customWidth="1"/>
    <col min="4" max="4" width="14.5" style="16" customWidth="1"/>
    <col min="5" max="6" width="14.5" style="9" customWidth="1"/>
    <col min="7" max="7" width="10.83203125" style="51"/>
    <col min="30" max="31" width="14.5" style="65" customWidth="1"/>
    <col min="32" max="32" width="14.5" style="16" customWidth="1"/>
    <col min="33" max="33" width="14.5" style="65" customWidth="1"/>
    <col min="34" max="34" width="14.5" style="9" customWidth="1"/>
    <col min="35" max="35" width="10.83203125" style="51"/>
    <col min="36" max="36" width="19.33203125" style="51" customWidth="1"/>
    <col min="37" max="38" width="10.83203125" style="63"/>
  </cols>
  <sheetData>
    <row r="1" spans="1:38" ht="30">
      <c r="A1" s="26" t="s">
        <v>1</v>
      </c>
      <c r="B1" s="26" t="s">
        <v>3</v>
      </c>
      <c r="C1" s="26" t="s">
        <v>5</v>
      </c>
      <c r="D1" s="29" t="s">
        <v>13</v>
      </c>
      <c r="E1" s="26" t="s">
        <v>14</v>
      </c>
      <c r="F1" s="26" t="s">
        <v>173</v>
      </c>
      <c r="G1" s="51" t="s">
        <v>244</v>
      </c>
      <c r="H1" s="26" t="s">
        <v>232</v>
      </c>
      <c r="I1" s="26" t="s">
        <v>246</v>
      </c>
      <c r="AD1" s="62" t="s">
        <v>3</v>
      </c>
      <c r="AE1" s="62" t="s">
        <v>5</v>
      </c>
      <c r="AF1" s="29" t="s">
        <v>13</v>
      </c>
      <c r="AG1" s="62" t="s">
        <v>14</v>
      </c>
      <c r="AH1" s="26" t="s">
        <v>173</v>
      </c>
      <c r="AI1" s="51" t="s">
        <v>244</v>
      </c>
      <c r="AJ1" s="51" t="s">
        <v>245</v>
      </c>
      <c r="AK1" s="63" t="s">
        <v>247</v>
      </c>
      <c r="AL1" s="63" t="s">
        <v>248</v>
      </c>
    </row>
    <row r="2" spans="1:38">
      <c r="A2" s="9">
        <v>20.84</v>
      </c>
      <c r="B2" s="9">
        <v>25.99</v>
      </c>
      <c r="C2" s="9">
        <v>25.72</v>
      </c>
      <c r="D2" s="16">
        <v>23.75</v>
      </c>
      <c r="E2" s="9">
        <v>26.04</v>
      </c>
      <c r="F2">
        <v>26.87</v>
      </c>
      <c r="AD2" s="65">
        <v>25.99</v>
      </c>
      <c r="AE2" s="65">
        <v>25.72</v>
      </c>
      <c r="AF2" s="16">
        <v>23.75</v>
      </c>
      <c r="AG2" s="65">
        <v>26.04</v>
      </c>
      <c r="AH2">
        <v>26.87</v>
      </c>
    </row>
    <row r="3" spans="1:38">
      <c r="A3" s="9">
        <v>19.850000000000001</v>
      </c>
      <c r="B3" s="9">
        <v>24.8</v>
      </c>
      <c r="C3" s="9">
        <v>24.96</v>
      </c>
      <c r="D3" s="16">
        <v>23.5</v>
      </c>
      <c r="E3" s="9">
        <v>25.78</v>
      </c>
      <c r="F3">
        <v>25.88</v>
      </c>
      <c r="AD3" s="65">
        <v>24.8</v>
      </c>
      <c r="AE3" s="65">
        <v>24.96</v>
      </c>
      <c r="AF3" s="16">
        <v>23.5</v>
      </c>
      <c r="AG3" s="65">
        <v>25.78</v>
      </c>
      <c r="AH3">
        <v>25.88</v>
      </c>
    </row>
    <row r="4" spans="1:38">
      <c r="A4" s="9">
        <v>20.100000000000001</v>
      </c>
      <c r="B4" s="9">
        <v>26.33</v>
      </c>
      <c r="C4" s="9">
        <v>26.11</v>
      </c>
      <c r="D4" s="16">
        <v>24.72</v>
      </c>
      <c r="E4" s="9">
        <v>27.35</v>
      </c>
      <c r="F4">
        <v>26.13</v>
      </c>
      <c r="AD4" s="65">
        <v>26.33</v>
      </c>
      <c r="AE4" s="65">
        <v>26.11</v>
      </c>
      <c r="AF4" s="16">
        <v>24.72</v>
      </c>
      <c r="AG4" s="65">
        <v>27.35</v>
      </c>
      <c r="AH4">
        <v>26.13</v>
      </c>
    </row>
    <row r="5" spans="1:38">
      <c r="A5" s="9">
        <v>19.34</v>
      </c>
      <c r="B5" s="9">
        <v>25.24</v>
      </c>
      <c r="C5" s="9">
        <v>25.21</v>
      </c>
      <c r="D5" s="16">
        <v>23.26</v>
      </c>
      <c r="E5" s="9">
        <v>25.82</v>
      </c>
      <c r="F5">
        <v>25.37</v>
      </c>
      <c r="AD5" s="65">
        <v>25.24</v>
      </c>
      <c r="AE5" s="65">
        <v>25.21</v>
      </c>
      <c r="AF5" s="16">
        <v>23.26</v>
      </c>
      <c r="AG5" s="65">
        <v>25.82</v>
      </c>
      <c r="AH5">
        <v>25.37</v>
      </c>
    </row>
    <row r="6" spans="1:38">
      <c r="A6" s="9">
        <v>20.37</v>
      </c>
      <c r="B6" s="9">
        <v>25.79</v>
      </c>
      <c r="C6" s="9">
        <v>26.35</v>
      </c>
      <c r="D6" s="16">
        <v>24.04</v>
      </c>
      <c r="E6" s="9">
        <v>27.08</v>
      </c>
      <c r="F6">
        <v>26.4</v>
      </c>
      <c r="AD6" s="65">
        <v>25.79</v>
      </c>
      <c r="AE6" s="65">
        <v>26.35</v>
      </c>
      <c r="AF6" s="16">
        <v>24.04</v>
      </c>
      <c r="AG6" s="65">
        <v>27.08</v>
      </c>
      <c r="AH6">
        <v>26.4</v>
      </c>
    </row>
    <row r="7" spans="1:38">
      <c r="A7" s="9">
        <v>24.05</v>
      </c>
      <c r="B7" s="9">
        <v>30.73</v>
      </c>
      <c r="C7" s="9">
        <v>31.07</v>
      </c>
      <c r="D7" s="16">
        <v>28.49</v>
      </c>
      <c r="E7" s="9">
        <v>31.35</v>
      </c>
      <c r="F7">
        <v>30.08</v>
      </c>
      <c r="AD7" s="65">
        <v>30.73</v>
      </c>
      <c r="AE7" s="65">
        <v>31.07</v>
      </c>
      <c r="AF7" s="16">
        <v>28.49</v>
      </c>
      <c r="AG7" s="65">
        <v>31.35</v>
      </c>
      <c r="AH7">
        <v>30.08</v>
      </c>
    </row>
    <row r="8" spans="1:38">
      <c r="A8" s="9">
        <v>19.670000000000002</v>
      </c>
      <c r="B8" s="9">
        <v>25.09</v>
      </c>
      <c r="C8" s="9">
        <v>23.78</v>
      </c>
      <c r="D8" s="16">
        <v>23.29</v>
      </c>
      <c r="E8" s="9">
        <v>27.25</v>
      </c>
      <c r="F8">
        <v>25.7</v>
      </c>
      <c r="AD8" s="65">
        <v>25.09</v>
      </c>
      <c r="AE8" s="65">
        <v>23.78</v>
      </c>
      <c r="AF8" s="16">
        <v>23.29</v>
      </c>
      <c r="AG8" s="65">
        <v>27.25</v>
      </c>
      <c r="AH8">
        <v>25.7</v>
      </c>
    </row>
    <row r="9" spans="1:38">
      <c r="A9" s="9">
        <v>20.84</v>
      </c>
      <c r="B9" s="9">
        <v>26.46</v>
      </c>
      <c r="C9" s="9">
        <v>25.37</v>
      </c>
      <c r="D9" s="16">
        <v>24.4</v>
      </c>
      <c r="E9" s="9">
        <v>26.93</v>
      </c>
      <c r="F9">
        <v>26.87</v>
      </c>
      <c r="H9">
        <f>AVERAGE(H10:H41)</f>
        <v>2.3137499999999998</v>
      </c>
      <c r="AD9" s="65">
        <v>26.46</v>
      </c>
      <c r="AE9" s="65">
        <v>25.37</v>
      </c>
      <c r="AF9" s="16">
        <v>24.4</v>
      </c>
      <c r="AG9" s="65">
        <v>26.93</v>
      </c>
      <c r="AH9">
        <v>26.87</v>
      </c>
    </row>
    <row r="10" spans="1:38">
      <c r="A10" s="34">
        <v>22.31</v>
      </c>
      <c r="B10" s="34">
        <v>27.4</v>
      </c>
      <c r="C10" s="34">
        <v>26.83</v>
      </c>
      <c r="D10" s="41">
        <v>24.73</v>
      </c>
      <c r="E10" s="34">
        <v>27.06</v>
      </c>
      <c r="F10">
        <v>28.34</v>
      </c>
      <c r="G10" s="51">
        <v>25.42</v>
      </c>
      <c r="H10">
        <f>((B10+C10+E10)/3)-G10</f>
        <v>1.6766666666666623</v>
      </c>
      <c r="I10">
        <f>G10+2.31</f>
        <v>27.73</v>
      </c>
      <c r="AD10" s="66">
        <v>27.4</v>
      </c>
      <c r="AE10" s="66">
        <v>26.83</v>
      </c>
      <c r="AF10" s="41">
        <v>24.73</v>
      </c>
      <c r="AG10" s="66">
        <v>27.06</v>
      </c>
      <c r="AH10">
        <v>28.34</v>
      </c>
      <c r="AI10" s="51">
        <v>25.42</v>
      </c>
      <c r="AK10" s="63">
        <f t="shared" ref="AK10:AK17" si="0">AI10+2.31</f>
        <v>27.73</v>
      </c>
    </row>
    <row r="11" spans="1:38">
      <c r="A11" s="34">
        <v>19.760000000000002</v>
      </c>
      <c r="B11" s="34">
        <v>25.63</v>
      </c>
      <c r="C11" s="34">
        <v>25.16</v>
      </c>
      <c r="D11" s="41">
        <v>23.33</v>
      </c>
      <c r="E11" s="34">
        <v>26.01</v>
      </c>
      <c r="F11">
        <v>25.79</v>
      </c>
      <c r="G11" s="51">
        <v>24.46</v>
      </c>
      <c r="H11">
        <f t="shared" ref="H11:H17" si="1">((B11+C11+E11)/3)-G11</f>
        <v>1.139999999999997</v>
      </c>
      <c r="I11">
        <f t="shared" ref="I11:I41" si="2">G11+2.31</f>
        <v>26.77</v>
      </c>
      <c r="AD11" s="66">
        <v>25.63</v>
      </c>
      <c r="AE11" s="66">
        <v>25.16</v>
      </c>
      <c r="AF11" s="41">
        <v>23.33</v>
      </c>
      <c r="AG11" s="66">
        <v>26.01</v>
      </c>
      <c r="AH11">
        <v>25.79</v>
      </c>
      <c r="AI11" s="51">
        <v>24.46</v>
      </c>
      <c r="AK11" s="63">
        <f t="shared" si="0"/>
        <v>26.77</v>
      </c>
    </row>
    <row r="12" spans="1:38">
      <c r="A12" s="34">
        <v>19.420000000000002</v>
      </c>
      <c r="B12" s="34">
        <v>25.68</v>
      </c>
      <c r="C12" s="34">
        <v>25.94</v>
      </c>
      <c r="D12" s="41">
        <v>23.37</v>
      </c>
      <c r="E12" s="34">
        <v>25.11</v>
      </c>
      <c r="F12">
        <v>25.45</v>
      </c>
      <c r="G12" s="51">
        <v>23.41</v>
      </c>
      <c r="H12">
        <f t="shared" si="1"/>
        <v>2.1666666666666679</v>
      </c>
      <c r="I12">
        <f t="shared" si="2"/>
        <v>25.72</v>
      </c>
      <c r="AD12" s="66">
        <v>25.68</v>
      </c>
      <c r="AE12" s="66">
        <v>25.94</v>
      </c>
      <c r="AF12" s="41">
        <v>23.37</v>
      </c>
      <c r="AG12" s="66">
        <v>25.11</v>
      </c>
      <c r="AH12">
        <v>25.45</v>
      </c>
      <c r="AI12" s="51">
        <v>23.41</v>
      </c>
      <c r="AK12" s="63">
        <f t="shared" si="0"/>
        <v>25.72</v>
      </c>
    </row>
    <row r="13" spans="1:38">
      <c r="A13" s="34">
        <v>18.93</v>
      </c>
      <c r="B13" s="34">
        <v>25.22</v>
      </c>
      <c r="C13" s="34">
        <v>24.71</v>
      </c>
      <c r="D13" s="41">
        <v>22.63</v>
      </c>
      <c r="E13" s="34">
        <v>24.79</v>
      </c>
      <c r="F13">
        <v>24.96</v>
      </c>
      <c r="G13" s="51">
        <v>22.76</v>
      </c>
      <c r="H13">
        <f t="shared" si="1"/>
        <v>2.1466666666666647</v>
      </c>
      <c r="I13">
        <f t="shared" si="2"/>
        <v>25.07</v>
      </c>
      <c r="AD13" s="66">
        <v>25.22</v>
      </c>
      <c r="AE13" s="66">
        <v>24.71</v>
      </c>
      <c r="AF13" s="41">
        <v>22.63</v>
      </c>
      <c r="AG13" s="66">
        <v>24.79</v>
      </c>
      <c r="AH13">
        <v>24.96</v>
      </c>
      <c r="AI13" s="51">
        <v>22.76</v>
      </c>
      <c r="AK13" s="63">
        <f t="shared" si="0"/>
        <v>25.07</v>
      </c>
    </row>
    <row r="14" spans="1:38">
      <c r="A14" s="34">
        <v>19.48</v>
      </c>
      <c r="B14" s="34">
        <v>25.62</v>
      </c>
      <c r="C14" s="34">
        <v>26.12</v>
      </c>
      <c r="D14" s="41">
        <v>23.42</v>
      </c>
      <c r="E14" s="34">
        <v>25.83</v>
      </c>
      <c r="F14">
        <v>25.51</v>
      </c>
      <c r="G14" s="51">
        <v>23.14</v>
      </c>
      <c r="H14">
        <f t="shared" si="1"/>
        <v>2.716666666666665</v>
      </c>
      <c r="I14">
        <f t="shared" si="2"/>
        <v>25.45</v>
      </c>
      <c r="AD14" s="66">
        <v>25.62</v>
      </c>
      <c r="AE14" s="66">
        <v>26.12</v>
      </c>
      <c r="AF14" s="41">
        <v>23.42</v>
      </c>
      <c r="AG14" s="66">
        <v>25.83</v>
      </c>
      <c r="AH14">
        <v>25.51</v>
      </c>
      <c r="AI14" s="51">
        <v>23.14</v>
      </c>
      <c r="AK14" s="63">
        <f t="shared" si="0"/>
        <v>25.45</v>
      </c>
    </row>
    <row r="15" spans="1:38">
      <c r="A15" s="34">
        <v>18.2</v>
      </c>
      <c r="B15" s="34">
        <v>24.78</v>
      </c>
      <c r="C15" s="34">
        <v>25.06</v>
      </c>
      <c r="D15" s="41">
        <v>21.43</v>
      </c>
      <c r="E15" s="34">
        <v>23.31</v>
      </c>
      <c r="F15">
        <v>24.23</v>
      </c>
      <c r="G15" s="51">
        <v>23.07</v>
      </c>
      <c r="H15">
        <f t="shared" si="1"/>
        <v>1.3133333333333361</v>
      </c>
      <c r="I15">
        <f t="shared" si="2"/>
        <v>25.38</v>
      </c>
      <c r="AD15" s="66">
        <v>24.78</v>
      </c>
      <c r="AE15" s="66">
        <v>25.06</v>
      </c>
      <c r="AF15" s="41">
        <v>21.43</v>
      </c>
      <c r="AG15" s="66">
        <v>23.31</v>
      </c>
      <c r="AH15">
        <v>24.23</v>
      </c>
      <c r="AI15" s="51">
        <v>23.07</v>
      </c>
      <c r="AK15" s="63">
        <f t="shared" si="0"/>
        <v>25.38</v>
      </c>
    </row>
    <row r="16" spans="1:38">
      <c r="A16" s="34">
        <v>20.079999999999998</v>
      </c>
      <c r="B16" s="34">
        <v>27.22</v>
      </c>
      <c r="C16" s="34">
        <v>26.18</v>
      </c>
      <c r="D16" s="41">
        <v>25.74</v>
      </c>
      <c r="E16" s="34">
        <v>27.22</v>
      </c>
      <c r="F16">
        <v>26.11</v>
      </c>
      <c r="G16" s="51">
        <v>23.68</v>
      </c>
      <c r="H16">
        <f t="shared" si="1"/>
        <v>3.1933333333333351</v>
      </c>
      <c r="I16">
        <f t="shared" si="2"/>
        <v>25.99</v>
      </c>
      <c r="AD16" s="66">
        <v>27.22</v>
      </c>
      <c r="AE16" s="66">
        <v>26.18</v>
      </c>
      <c r="AF16" s="41">
        <v>25.74</v>
      </c>
      <c r="AG16" s="66">
        <v>27.22</v>
      </c>
      <c r="AH16">
        <v>26.11</v>
      </c>
      <c r="AI16" s="51">
        <v>23.68</v>
      </c>
      <c r="AK16" s="63">
        <f t="shared" si="0"/>
        <v>25.99</v>
      </c>
    </row>
    <row r="17" spans="1:37">
      <c r="A17" s="34">
        <v>18.260000000000002</v>
      </c>
      <c r="B17" s="34">
        <v>24.14</v>
      </c>
      <c r="C17" s="34">
        <v>22.8</v>
      </c>
      <c r="D17" s="41">
        <v>22.52</v>
      </c>
      <c r="E17" s="34">
        <v>25.22</v>
      </c>
      <c r="F17">
        <v>24.29</v>
      </c>
      <c r="G17" s="51">
        <v>24.05</v>
      </c>
      <c r="H17">
        <f t="shared" si="1"/>
        <v>3.3333333333303017E-3</v>
      </c>
      <c r="I17">
        <f t="shared" si="2"/>
        <v>26.36</v>
      </c>
      <c r="AD17" s="66">
        <v>24.14</v>
      </c>
      <c r="AE17" s="66">
        <v>22.8</v>
      </c>
      <c r="AF17" s="41">
        <v>22.52</v>
      </c>
      <c r="AG17" s="66">
        <v>25.22</v>
      </c>
      <c r="AH17">
        <v>24.29</v>
      </c>
      <c r="AI17" s="51">
        <v>24.05</v>
      </c>
      <c r="AK17" s="63">
        <f t="shared" si="0"/>
        <v>26.36</v>
      </c>
    </row>
    <row r="18" spans="1:37">
      <c r="A18" s="9">
        <v>20.48</v>
      </c>
      <c r="B18" s="9">
        <v>25.68</v>
      </c>
      <c r="C18" s="9">
        <v>25.91</v>
      </c>
      <c r="D18" s="16">
        <v>25.4</v>
      </c>
      <c r="E18" s="9">
        <v>25.35</v>
      </c>
      <c r="F18">
        <v>26.51</v>
      </c>
      <c r="AD18" s="65">
        <v>25.68</v>
      </c>
      <c r="AE18" s="65">
        <v>25.91</v>
      </c>
      <c r="AF18" s="16">
        <v>25.4</v>
      </c>
      <c r="AG18" s="65">
        <v>25.35</v>
      </c>
      <c r="AH18">
        <v>26.51</v>
      </c>
    </row>
    <row r="19" spans="1:37">
      <c r="A19" s="9">
        <v>19.95</v>
      </c>
      <c r="B19" s="9">
        <v>26.47</v>
      </c>
      <c r="C19" s="9">
        <v>24.74</v>
      </c>
      <c r="D19" s="16">
        <v>23.5</v>
      </c>
      <c r="E19" s="9">
        <v>23.94</v>
      </c>
      <c r="F19">
        <v>25.98</v>
      </c>
      <c r="AD19" s="65">
        <v>26.47</v>
      </c>
      <c r="AE19" s="65">
        <v>24.74</v>
      </c>
      <c r="AF19" s="16">
        <v>23.5</v>
      </c>
      <c r="AG19" s="65">
        <v>23.94</v>
      </c>
      <c r="AH19">
        <v>25.98</v>
      </c>
    </row>
    <row r="20" spans="1:37">
      <c r="A20" s="9">
        <v>18.57</v>
      </c>
      <c r="B20" s="9">
        <v>25.57</v>
      </c>
      <c r="C20" s="9">
        <v>24.76</v>
      </c>
      <c r="D20" s="16">
        <v>23.88</v>
      </c>
      <c r="E20" s="9">
        <v>24.29</v>
      </c>
      <c r="F20">
        <v>24.6</v>
      </c>
      <c r="AD20" s="65">
        <v>25.57</v>
      </c>
      <c r="AE20" s="65">
        <v>24.76</v>
      </c>
      <c r="AF20" s="16">
        <v>23.88</v>
      </c>
      <c r="AG20" s="65">
        <v>24.29</v>
      </c>
      <c r="AH20">
        <v>24.6</v>
      </c>
    </row>
    <row r="21" spans="1:37">
      <c r="A21" s="9">
        <v>19.98</v>
      </c>
      <c r="B21" s="9">
        <v>26.41</v>
      </c>
      <c r="C21" s="9">
        <v>26.68</v>
      </c>
      <c r="D21" s="16">
        <v>24.94</v>
      </c>
      <c r="E21" s="9">
        <v>24.06</v>
      </c>
      <c r="F21">
        <v>26.01</v>
      </c>
      <c r="AD21" s="65">
        <v>26.41</v>
      </c>
      <c r="AE21" s="65">
        <v>26.68</v>
      </c>
      <c r="AF21" s="16">
        <v>24.94</v>
      </c>
      <c r="AG21" s="65">
        <v>24.06</v>
      </c>
      <c r="AH21">
        <v>26.01</v>
      </c>
    </row>
    <row r="22" spans="1:37">
      <c r="A22" s="9">
        <v>19.38</v>
      </c>
      <c r="B22" s="9">
        <v>26.12</v>
      </c>
      <c r="C22" s="9">
        <v>25.36</v>
      </c>
      <c r="D22" s="16">
        <v>25.78</v>
      </c>
      <c r="E22" s="9">
        <v>26.73</v>
      </c>
      <c r="F22">
        <v>25.41</v>
      </c>
      <c r="AD22" s="65">
        <v>26.12</v>
      </c>
      <c r="AE22" s="65">
        <v>25.36</v>
      </c>
      <c r="AF22" s="16">
        <v>25.78</v>
      </c>
      <c r="AG22" s="65">
        <v>26.73</v>
      </c>
      <c r="AH22">
        <v>25.41</v>
      </c>
    </row>
    <row r="23" spans="1:37">
      <c r="A23" s="9">
        <v>18.93</v>
      </c>
      <c r="B23" s="9">
        <v>25.7</v>
      </c>
      <c r="C23" s="9">
        <v>26.13</v>
      </c>
      <c r="D23" s="16">
        <v>25.26</v>
      </c>
      <c r="E23" s="9">
        <v>25.77</v>
      </c>
      <c r="F23">
        <v>24.96</v>
      </c>
      <c r="AD23" s="65">
        <v>25.7</v>
      </c>
      <c r="AE23" s="65">
        <v>26.13</v>
      </c>
      <c r="AF23" s="16">
        <v>25.26</v>
      </c>
      <c r="AG23" s="65">
        <v>25.77</v>
      </c>
      <c r="AH23">
        <v>24.96</v>
      </c>
    </row>
    <row r="24" spans="1:37">
      <c r="A24" s="9">
        <v>17.670000000000002</v>
      </c>
      <c r="B24" s="9">
        <v>24.12</v>
      </c>
      <c r="C24" s="9">
        <v>24.88</v>
      </c>
      <c r="D24" s="16">
        <v>23.16</v>
      </c>
      <c r="E24" s="9">
        <v>23.25</v>
      </c>
      <c r="F24">
        <v>23.7</v>
      </c>
      <c r="AD24" s="65">
        <v>24.12</v>
      </c>
      <c r="AE24" s="65">
        <v>24.88</v>
      </c>
      <c r="AF24" s="16">
        <v>23.16</v>
      </c>
      <c r="AG24" s="65">
        <v>23.25</v>
      </c>
      <c r="AH24">
        <v>23.7</v>
      </c>
    </row>
    <row r="25" spans="1:37">
      <c r="A25" s="9">
        <v>18.649999999999999</v>
      </c>
      <c r="B25" s="9">
        <v>24.66</v>
      </c>
      <c r="C25" s="9">
        <v>25.11</v>
      </c>
      <c r="D25" s="16">
        <v>24.58</v>
      </c>
      <c r="E25" s="9">
        <v>25.35</v>
      </c>
      <c r="F25">
        <v>24.68</v>
      </c>
      <c r="AD25" s="65">
        <v>24.66</v>
      </c>
      <c r="AE25" s="65">
        <v>25.11</v>
      </c>
      <c r="AF25" s="16">
        <v>24.58</v>
      </c>
      <c r="AG25" s="65">
        <v>25.35</v>
      </c>
      <c r="AH25">
        <v>24.68</v>
      </c>
    </row>
    <row r="26" spans="1:37">
      <c r="A26" s="34">
        <v>22.21</v>
      </c>
      <c r="B26" s="34">
        <v>28.22</v>
      </c>
      <c r="C26" s="34">
        <v>28.13</v>
      </c>
      <c r="D26" s="41">
        <v>25.58</v>
      </c>
      <c r="E26" s="34">
        <v>27.68</v>
      </c>
      <c r="F26">
        <v>28.24</v>
      </c>
      <c r="AD26" s="66">
        <v>28.22</v>
      </c>
      <c r="AE26" s="66">
        <v>28.13</v>
      </c>
      <c r="AF26" s="41">
        <v>25.58</v>
      </c>
      <c r="AG26" s="66">
        <v>27.68</v>
      </c>
      <c r="AH26">
        <v>28.24</v>
      </c>
    </row>
    <row r="27" spans="1:37">
      <c r="A27" s="34">
        <v>20.91</v>
      </c>
      <c r="B27" s="34">
        <v>28.01</v>
      </c>
      <c r="C27" s="34">
        <v>27.01</v>
      </c>
      <c r="D27" s="41">
        <v>24.22</v>
      </c>
      <c r="E27" s="34">
        <v>27.41</v>
      </c>
      <c r="F27">
        <v>26.94</v>
      </c>
      <c r="AD27" s="66">
        <v>28.01</v>
      </c>
      <c r="AE27" s="66">
        <v>27.01</v>
      </c>
      <c r="AF27" s="41">
        <v>24.22</v>
      </c>
      <c r="AG27" s="66">
        <v>27.41</v>
      </c>
      <c r="AH27">
        <v>26.94</v>
      </c>
    </row>
    <row r="28" spans="1:37">
      <c r="A28" s="34">
        <v>20.86</v>
      </c>
      <c r="B28" s="34">
        <v>27.79</v>
      </c>
      <c r="C28" s="34">
        <v>27.68</v>
      </c>
      <c r="D28" s="41">
        <v>26.05</v>
      </c>
      <c r="E28" s="34">
        <v>27.33</v>
      </c>
      <c r="F28">
        <v>26.89</v>
      </c>
      <c r="AD28" s="66">
        <v>27.79</v>
      </c>
      <c r="AE28" s="66">
        <v>27.68</v>
      </c>
      <c r="AF28" s="41">
        <v>26.05</v>
      </c>
      <c r="AG28" s="66">
        <v>27.33</v>
      </c>
      <c r="AH28">
        <v>26.89</v>
      </c>
    </row>
    <row r="29" spans="1:37">
      <c r="A29" s="34">
        <v>19.149999999999999</v>
      </c>
      <c r="B29" s="34">
        <v>26.76</v>
      </c>
      <c r="C29" s="34">
        <v>25.6</v>
      </c>
      <c r="D29" s="41">
        <v>24.65</v>
      </c>
      <c r="E29" s="34">
        <v>25.3</v>
      </c>
      <c r="F29">
        <v>25.18</v>
      </c>
      <c r="AD29" s="66">
        <v>26.76</v>
      </c>
      <c r="AE29" s="66">
        <v>25.6</v>
      </c>
      <c r="AF29" s="41">
        <v>24.65</v>
      </c>
      <c r="AG29" s="66">
        <v>25.3</v>
      </c>
      <c r="AH29">
        <v>25.18</v>
      </c>
    </row>
    <row r="30" spans="1:37">
      <c r="A30" s="34">
        <v>21.23</v>
      </c>
      <c r="B30" s="34">
        <v>27.53</v>
      </c>
      <c r="C30" s="34">
        <v>27.77</v>
      </c>
      <c r="D30" s="41">
        <v>25.78</v>
      </c>
      <c r="E30" s="34">
        <v>26.1</v>
      </c>
      <c r="F30">
        <v>27.26</v>
      </c>
      <c r="AD30" s="66">
        <v>27.53</v>
      </c>
      <c r="AE30" s="66">
        <v>27.77</v>
      </c>
      <c r="AF30" s="41">
        <v>25.78</v>
      </c>
      <c r="AG30" s="66">
        <v>26.1</v>
      </c>
      <c r="AH30">
        <v>27.26</v>
      </c>
    </row>
    <row r="31" spans="1:37">
      <c r="A31" s="34">
        <v>20.59</v>
      </c>
      <c r="B31" s="34">
        <v>27.36</v>
      </c>
      <c r="C31" s="34">
        <v>25.54</v>
      </c>
      <c r="D31" s="41">
        <v>24.59</v>
      </c>
      <c r="E31" s="34">
        <v>27.24</v>
      </c>
      <c r="F31">
        <v>26.62</v>
      </c>
      <c r="AD31" s="66">
        <v>27.36</v>
      </c>
      <c r="AE31" s="66">
        <v>25.54</v>
      </c>
      <c r="AF31" s="41">
        <v>24.59</v>
      </c>
      <c r="AG31" s="66">
        <v>27.24</v>
      </c>
      <c r="AH31">
        <v>26.62</v>
      </c>
    </row>
    <row r="32" spans="1:37">
      <c r="A32" s="34">
        <v>20.100000000000001</v>
      </c>
      <c r="B32" s="34">
        <v>26.17</v>
      </c>
      <c r="C32" s="34">
        <v>27.46</v>
      </c>
      <c r="D32" s="41">
        <v>25.71</v>
      </c>
      <c r="E32" s="34">
        <v>26.18</v>
      </c>
      <c r="F32">
        <v>26.13</v>
      </c>
      <c r="AD32" s="66">
        <v>26.17</v>
      </c>
      <c r="AE32" s="66">
        <v>27.46</v>
      </c>
      <c r="AF32" s="41">
        <v>25.71</v>
      </c>
      <c r="AG32" s="66">
        <v>26.18</v>
      </c>
      <c r="AH32">
        <v>26.13</v>
      </c>
    </row>
    <row r="33" spans="1:37">
      <c r="A33" s="34">
        <v>21.24</v>
      </c>
      <c r="B33" s="34">
        <v>27.32</v>
      </c>
      <c r="C33" s="34">
        <v>27.3</v>
      </c>
      <c r="D33" s="41">
        <v>27.06</v>
      </c>
      <c r="E33" s="34">
        <v>27.78</v>
      </c>
      <c r="F33">
        <v>27.27</v>
      </c>
      <c r="AD33" s="66">
        <v>27.32</v>
      </c>
      <c r="AE33" s="66">
        <v>27.3</v>
      </c>
      <c r="AF33" s="41">
        <v>27.06</v>
      </c>
      <c r="AG33" s="66">
        <v>27.78</v>
      </c>
      <c r="AH33">
        <v>27.27</v>
      </c>
    </row>
    <row r="34" spans="1:37">
      <c r="A34" s="9">
        <v>22.03</v>
      </c>
      <c r="B34" s="9">
        <v>27.42</v>
      </c>
      <c r="C34" s="9">
        <v>27.11</v>
      </c>
      <c r="D34" s="16">
        <v>26.63</v>
      </c>
      <c r="E34" s="9">
        <v>27.84</v>
      </c>
      <c r="F34">
        <v>28.06</v>
      </c>
      <c r="G34" s="51">
        <v>25.21</v>
      </c>
      <c r="H34">
        <f>((B34+C34+E34)/3)-G34</f>
        <v>2.2466666666666661</v>
      </c>
      <c r="I34">
        <f t="shared" si="2"/>
        <v>27.52</v>
      </c>
      <c r="AD34" s="65">
        <v>27.42</v>
      </c>
      <c r="AE34" s="65">
        <v>27.11</v>
      </c>
      <c r="AF34" s="16">
        <v>26.63</v>
      </c>
      <c r="AG34" s="65">
        <v>27.84</v>
      </c>
      <c r="AH34">
        <v>28.06</v>
      </c>
      <c r="AI34" s="51">
        <v>25.21</v>
      </c>
      <c r="AK34" s="63">
        <f t="shared" ref="AK34:AK41" si="3">AI34+2.31</f>
        <v>27.52</v>
      </c>
    </row>
    <row r="35" spans="1:37">
      <c r="A35" s="9">
        <v>20.170000000000002</v>
      </c>
      <c r="B35" s="9">
        <v>26.64</v>
      </c>
      <c r="C35" s="9">
        <v>26.48</v>
      </c>
      <c r="D35" s="16">
        <v>23.46</v>
      </c>
      <c r="E35" s="9">
        <v>25.91</v>
      </c>
      <c r="F35">
        <v>26.2</v>
      </c>
      <c r="G35" s="51">
        <v>24.24</v>
      </c>
      <c r="H35">
        <f t="shared" ref="H35:H41" si="4">((B35+C35+E35)/3)-G35</f>
        <v>2.1033333333333353</v>
      </c>
      <c r="I35">
        <f t="shared" si="2"/>
        <v>26.549999999999997</v>
      </c>
      <c r="AD35" s="65">
        <v>26.64</v>
      </c>
      <c r="AE35" s="65">
        <v>26.48</v>
      </c>
      <c r="AF35" s="16">
        <v>23.46</v>
      </c>
      <c r="AG35" s="65">
        <v>25.91</v>
      </c>
      <c r="AH35">
        <v>26.2</v>
      </c>
      <c r="AI35" s="51">
        <v>24.24</v>
      </c>
      <c r="AK35" s="63">
        <f t="shared" si="3"/>
        <v>26.549999999999997</v>
      </c>
    </row>
    <row r="36" spans="1:37">
      <c r="A36" s="9">
        <v>20.82</v>
      </c>
      <c r="B36" s="9">
        <v>26.62</v>
      </c>
      <c r="C36" s="9">
        <v>27.01</v>
      </c>
      <c r="D36" s="16">
        <v>24.78</v>
      </c>
      <c r="E36" s="9">
        <v>27.68</v>
      </c>
      <c r="F36">
        <v>26.85</v>
      </c>
      <c r="G36" s="51">
        <v>23.33</v>
      </c>
      <c r="H36">
        <f t="shared" si="4"/>
        <v>3.773333333333337</v>
      </c>
      <c r="I36">
        <f t="shared" si="2"/>
        <v>25.639999999999997</v>
      </c>
      <c r="AD36" s="65">
        <v>26.62</v>
      </c>
      <c r="AE36" s="65">
        <v>27.01</v>
      </c>
      <c r="AF36" s="16">
        <v>24.78</v>
      </c>
      <c r="AG36" s="65">
        <v>27.68</v>
      </c>
      <c r="AH36">
        <v>26.85</v>
      </c>
      <c r="AI36" s="51">
        <v>23.33</v>
      </c>
      <c r="AK36" s="63">
        <f t="shared" si="3"/>
        <v>25.639999999999997</v>
      </c>
    </row>
    <row r="37" spans="1:37">
      <c r="A37" s="9">
        <v>22.06</v>
      </c>
      <c r="B37" s="9">
        <v>28.41</v>
      </c>
      <c r="C37" s="9">
        <v>28.6</v>
      </c>
      <c r="D37" s="16">
        <v>26.6</v>
      </c>
      <c r="E37" s="9">
        <v>29.22</v>
      </c>
      <c r="F37">
        <v>28.09</v>
      </c>
      <c r="G37" s="51">
        <v>24.43</v>
      </c>
      <c r="H37">
        <f t="shared" si="4"/>
        <v>4.3133333333333361</v>
      </c>
      <c r="I37">
        <f t="shared" si="2"/>
        <v>26.74</v>
      </c>
      <c r="AD37" s="65">
        <v>28.41</v>
      </c>
      <c r="AE37" s="65">
        <v>28.6</v>
      </c>
      <c r="AF37" s="16">
        <v>26.6</v>
      </c>
      <c r="AG37" s="65">
        <v>29.22</v>
      </c>
      <c r="AH37">
        <v>28.09</v>
      </c>
      <c r="AI37" s="51">
        <v>24.43</v>
      </c>
      <c r="AK37" s="63">
        <f t="shared" si="3"/>
        <v>26.74</v>
      </c>
    </row>
    <row r="38" spans="1:37">
      <c r="A38" s="9">
        <v>21.9</v>
      </c>
      <c r="B38" s="9">
        <v>27.59</v>
      </c>
      <c r="C38" s="9">
        <v>27.96</v>
      </c>
      <c r="D38" s="16">
        <v>25.26</v>
      </c>
      <c r="E38" s="9">
        <v>28.23</v>
      </c>
      <c r="F38">
        <v>27.93</v>
      </c>
      <c r="G38" s="51">
        <v>24.03</v>
      </c>
      <c r="H38">
        <f t="shared" si="4"/>
        <v>3.8966666666666647</v>
      </c>
      <c r="I38">
        <f t="shared" si="2"/>
        <v>26.34</v>
      </c>
      <c r="AD38" s="65">
        <v>27.59</v>
      </c>
      <c r="AE38" s="65">
        <v>27.96</v>
      </c>
      <c r="AF38" s="16">
        <v>25.26</v>
      </c>
      <c r="AG38" s="65">
        <v>28.23</v>
      </c>
      <c r="AH38">
        <v>27.93</v>
      </c>
      <c r="AI38" s="51">
        <v>24.03</v>
      </c>
      <c r="AK38" s="63">
        <f t="shared" si="3"/>
        <v>26.34</v>
      </c>
    </row>
    <row r="39" spans="1:37">
      <c r="A39" s="9">
        <v>20.2</v>
      </c>
      <c r="B39" s="9">
        <v>27.61</v>
      </c>
      <c r="C39" s="9">
        <v>27.48</v>
      </c>
      <c r="D39" s="16">
        <v>26.07</v>
      </c>
      <c r="E39" s="9">
        <v>26.77</v>
      </c>
      <c r="F39">
        <v>26.23</v>
      </c>
      <c r="G39" s="51">
        <v>24.23</v>
      </c>
      <c r="H39">
        <f t="shared" si="4"/>
        <v>3.0566666666666649</v>
      </c>
      <c r="I39">
        <f t="shared" si="2"/>
        <v>26.54</v>
      </c>
      <c r="AD39" s="65">
        <v>27.61</v>
      </c>
      <c r="AE39" s="65">
        <v>27.48</v>
      </c>
      <c r="AF39" s="16">
        <v>26.07</v>
      </c>
      <c r="AG39" s="65">
        <v>26.77</v>
      </c>
      <c r="AH39">
        <v>26.23</v>
      </c>
      <c r="AI39" s="51">
        <v>24.23</v>
      </c>
      <c r="AK39" s="63">
        <f t="shared" si="3"/>
        <v>26.54</v>
      </c>
    </row>
    <row r="40" spans="1:37">
      <c r="A40" s="9">
        <v>19.920000000000002</v>
      </c>
      <c r="B40" s="9">
        <v>25.94</v>
      </c>
      <c r="C40" s="9">
        <v>27.61</v>
      </c>
      <c r="D40" s="16">
        <v>24.84</v>
      </c>
      <c r="E40" s="9">
        <v>26.42</v>
      </c>
      <c r="F40">
        <v>25.95</v>
      </c>
      <c r="G40" s="51">
        <v>24.76</v>
      </c>
      <c r="H40">
        <f t="shared" si="4"/>
        <v>1.8966666666666647</v>
      </c>
      <c r="I40">
        <f t="shared" si="2"/>
        <v>27.07</v>
      </c>
      <c r="AD40" s="65">
        <v>25.94</v>
      </c>
      <c r="AE40" s="65">
        <v>27.61</v>
      </c>
      <c r="AF40" s="16">
        <v>24.84</v>
      </c>
      <c r="AG40" s="65">
        <v>26.42</v>
      </c>
      <c r="AH40">
        <v>25.95</v>
      </c>
      <c r="AI40" s="51">
        <v>24.76</v>
      </c>
      <c r="AK40" s="63">
        <f t="shared" si="3"/>
        <v>27.07</v>
      </c>
    </row>
    <row r="41" spans="1:37">
      <c r="A41" s="9">
        <v>21.4</v>
      </c>
      <c r="B41" s="9">
        <v>27.8</v>
      </c>
      <c r="C41" s="9">
        <v>28.04</v>
      </c>
      <c r="D41" s="16">
        <v>25.99</v>
      </c>
      <c r="E41" s="9">
        <v>26.53</v>
      </c>
      <c r="F41">
        <v>27.43</v>
      </c>
      <c r="G41" s="51">
        <v>26.08</v>
      </c>
      <c r="H41">
        <f t="shared" si="4"/>
        <v>1.3766666666666687</v>
      </c>
      <c r="I41">
        <f t="shared" si="2"/>
        <v>28.389999999999997</v>
      </c>
      <c r="AD41" s="65">
        <v>27.8</v>
      </c>
      <c r="AE41" s="65">
        <v>28.04</v>
      </c>
      <c r="AF41" s="16">
        <v>25.99</v>
      </c>
      <c r="AG41" s="65">
        <v>26.53</v>
      </c>
      <c r="AH41">
        <v>27.43</v>
      </c>
      <c r="AI41" s="51">
        <v>26.08</v>
      </c>
      <c r="AK41" s="63">
        <f t="shared" si="3"/>
        <v>28.389999999999997</v>
      </c>
    </row>
    <row r="42" spans="1:37">
      <c r="A42" s="34">
        <v>21.86</v>
      </c>
      <c r="B42" s="34">
        <v>27.27</v>
      </c>
      <c r="C42" s="34">
        <v>27.68</v>
      </c>
      <c r="D42" s="41">
        <v>25.41</v>
      </c>
      <c r="E42" s="34">
        <v>25.91</v>
      </c>
      <c r="F42">
        <v>27.89</v>
      </c>
      <c r="AD42" s="66">
        <v>27.27</v>
      </c>
      <c r="AE42" s="66">
        <v>27.68</v>
      </c>
      <c r="AF42" s="41">
        <v>25.41</v>
      </c>
      <c r="AG42" s="66">
        <v>25.91</v>
      </c>
      <c r="AH42">
        <v>27.89</v>
      </c>
    </row>
    <row r="43" spans="1:37">
      <c r="A43" s="34">
        <v>20.69</v>
      </c>
      <c r="B43" s="34">
        <v>26.68</v>
      </c>
      <c r="C43" s="34">
        <v>27.14</v>
      </c>
      <c r="D43" s="41">
        <v>25.14</v>
      </c>
      <c r="E43" s="34">
        <v>25.56</v>
      </c>
      <c r="F43">
        <v>26.72</v>
      </c>
      <c r="AD43" s="66">
        <v>26.68</v>
      </c>
      <c r="AE43" s="66">
        <v>27.14</v>
      </c>
      <c r="AF43" s="41">
        <v>25.14</v>
      </c>
      <c r="AG43" s="66">
        <v>25.56</v>
      </c>
      <c r="AH43">
        <v>26.72</v>
      </c>
    </row>
    <row r="44" spans="1:37">
      <c r="A44" s="34">
        <v>22.81</v>
      </c>
      <c r="B44" s="34">
        <v>28.75</v>
      </c>
      <c r="C44" s="34">
        <v>29.35</v>
      </c>
      <c r="D44" s="41">
        <v>28</v>
      </c>
      <c r="E44" s="34">
        <v>28.42</v>
      </c>
      <c r="F44">
        <v>28.84</v>
      </c>
      <c r="AD44" s="66">
        <v>28.75</v>
      </c>
      <c r="AE44" s="66">
        <v>29.35</v>
      </c>
      <c r="AF44" s="41">
        <v>28</v>
      </c>
      <c r="AG44" s="66">
        <v>28.42</v>
      </c>
      <c r="AH44">
        <v>28.84</v>
      </c>
    </row>
    <row r="45" spans="1:37">
      <c r="A45" s="34">
        <v>21.97</v>
      </c>
      <c r="B45" s="34">
        <v>27.76</v>
      </c>
      <c r="C45" s="34">
        <v>27.75</v>
      </c>
      <c r="D45" s="41">
        <v>25.45</v>
      </c>
      <c r="E45" s="34">
        <v>27.29</v>
      </c>
      <c r="F45">
        <v>28</v>
      </c>
      <c r="AD45" s="66">
        <v>27.76</v>
      </c>
      <c r="AE45" s="66">
        <v>27.75</v>
      </c>
      <c r="AF45" s="41">
        <v>25.45</v>
      </c>
      <c r="AG45" s="66">
        <v>27.29</v>
      </c>
      <c r="AH45">
        <v>28</v>
      </c>
    </row>
    <row r="46" spans="1:37">
      <c r="A46" s="34">
        <v>22.91</v>
      </c>
      <c r="B46" s="34">
        <v>29.44</v>
      </c>
      <c r="C46" s="34">
        <v>29.28</v>
      </c>
      <c r="D46" s="41">
        <v>28.1</v>
      </c>
      <c r="E46" s="34">
        <v>29.83</v>
      </c>
      <c r="F46">
        <v>28.94</v>
      </c>
      <c r="AD46" s="66">
        <v>29.44</v>
      </c>
      <c r="AE46" s="66">
        <v>29.28</v>
      </c>
      <c r="AF46" s="41">
        <v>28.1</v>
      </c>
      <c r="AG46" s="66">
        <v>29.83</v>
      </c>
      <c r="AH46">
        <v>28.94</v>
      </c>
    </row>
    <row r="47" spans="1:37">
      <c r="A47" s="34">
        <v>19.420000000000002</v>
      </c>
      <c r="B47" s="34">
        <v>25.89</v>
      </c>
      <c r="C47" s="34">
        <v>25.71</v>
      </c>
      <c r="D47" s="41">
        <v>24.91</v>
      </c>
      <c r="E47" s="34">
        <v>26.04</v>
      </c>
      <c r="F47">
        <v>25.45</v>
      </c>
      <c r="AD47" s="66">
        <v>25.89</v>
      </c>
      <c r="AE47" s="66">
        <v>25.71</v>
      </c>
      <c r="AF47" s="41">
        <v>24.91</v>
      </c>
      <c r="AG47" s="66">
        <v>26.04</v>
      </c>
      <c r="AH47">
        <v>25.45</v>
      </c>
    </row>
    <row r="48" spans="1:37">
      <c r="A48" s="34">
        <v>20.86</v>
      </c>
      <c r="B48" s="34">
        <v>27.66</v>
      </c>
      <c r="C48" s="34">
        <v>27.72</v>
      </c>
      <c r="D48" s="41">
        <v>26.87</v>
      </c>
      <c r="E48" s="34">
        <v>27.4</v>
      </c>
      <c r="F48">
        <v>26.89</v>
      </c>
      <c r="AD48" s="66">
        <v>27.66</v>
      </c>
      <c r="AE48" s="66">
        <v>27.72</v>
      </c>
      <c r="AF48" s="41">
        <v>26.87</v>
      </c>
      <c r="AG48" s="66">
        <v>27.4</v>
      </c>
      <c r="AH48">
        <v>26.89</v>
      </c>
    </row>
    <row r="49" spans="1:38">
      <c r="A49" s="34">
        <v>21.99</v>
      </c>
      <c r="B49" s="34">
        <v>27.66</v>
      </c>
      <c r="C49" s="34">
        <v>27.58</v>
      </c>
      <c r="D49" s="41">
        <v>26.62</v>
      </c>
      <c r="E49" s="34">
        <v>27.02</v>
      </c>
      <c r="F49">
        <v>28.02</v>
      </c>
      <c r="AD49" s="66">
        <v>27.66</v>
      </c>
      <c r="AE49" s="66">
        <v>27.58</v>
      </c>
      <c r="AF49" s="41">
        <v>26.62</v>
      </c>
      <c r="AG49" s="66">
        <v>27.02</v>
      </c>
      <c r="AH49">
        <v>28.02</v>
      </c>
    </row>
    <row r="50" spans="1:38">
      <c r="G50" s="51">
        <v>21.9</v>
      </c>
      <c r="AI50" s="51">
        <v>21.9</v>
      </c>
      <c r="AJ50" s="51">
        <v>21.27</v>
      </c>
      <c r="AK50" s="63">
        <f>AI50+2.31</f>
        <v>24.209999999999997</v>
      </c>
      <c r="AL50" s="63">
        <f>AJ50+2.31</f>
        <v>23.58</v>
      </c>
    </row>
    <row r="51" spans="1:38">
      <c r="G51" s="51">
        <v>22.84</v>
      </c>
      <c r="AI51" s="51">
        <v>22.84</v>
      </c>
      <c r="AJ51" s="51">
        <v>22.25</v>
      </c>
      <c r="AK51" s="63">
        <f t="shared" ref="AK51:AL73" si="5">AI51+2.31</f>
        <v>25.15</v>
      </c>
      <c r="AL51" s="63">
        <f t="shared" si="5"/>
        <v>24.56</v>
      </c>
    </row>
    <row r="52" spans="1:38">
      <c r="G52" s="51">
        <v>23.1</v>
      </c>
      <c r="AI52" s="51">
        <v>23.1</v>
      </c>
      <c r="AJ52" s="51">
        <v>22.49</v>
      </c>
      <c r="AK52" s="63">
        <f t="shared" si="5"/>
        <v>25.41</v>
      </c>
      <c r="AL52" s="63">
        <f t="shared" si="5"/>
        <v>24.799999999999997</v>
      </c>
    </row>
    <row r="53" spans="1:38">
      <c r="G53" s="51">
        <v>22.12</v>
      </c>
      <c r="AI53" s="51">
        <v>22.12</v>
      </c>
      <c r="AJ53" s="51">
        <v>22.04</v>
      </c>
      <c r="AK53" s="63">
        <f t="shared" si="5"/>
        <v>24.43</v>
      </c>
      <c r="AL53" s="63">
        <f t="shared" si="5"/>
        <v>24.349999999999998</v>
      </c>
    </row>
    <row r="54" spans="1:38">
      <c r="G54" s="51">
        <v>22.6</v>
      </c>
      <c r="AI54" s="51">
        <v>22.6</v>
      </c>
      <c r="AJ54" s="51">
        <v>22.46</v>
      </c>
      <c r="AK54" s="63">
        <f t="shared" si="5"/>
        <v>24.91</v>
      </c>
      <c r="AL54" s="63">
        <f t="shared" si="5"/>
        <v>24.77</v>
      </c>
    </row>
    <row r="55" spans="1:38">
      <c r="G55" s="51">
        <v>23.13</v>
      </c>
      <c r="AI55" s="51">
        <v>23.13</v>
      </c>
      <c r="AJ55" s="51">
        <v>22.22</v>
      </c>
      <c r="AK55" s="63">
        <f t="shared" si="5"/>
        <v>25.439999999999998</v>
      </c>
      <c r="AL55" s="63">
        <f t="shared" si="5"/>
        <v>24.529999999999998</v>
      </c>
    </row>
    <row r="56" spans="1:38">
      <c r="G56" s="51">
        <v>22.33</v>
      </c>
      <c r="AI56" s="51">
        <v>22.33</v>
      </c>
      <c r="AJ56" s="51">
        <v>21.59</v>
      </c>
      <c r="AK56" s="63">
        <f t="shared" si="5"/>
        <v>24.639999999999997</v>
      </c>
      <c r="AL56" s="63">
        <f t="shared" si="5"/>
        <v>23.9</v>
      </c>
    </row>
    <row r="57" spans="1:38">
      <c r="G57" s="51">
        <v>22.01</v>
      </c>
      <c r="AI57" s="51">
        <v>22.01</v>
      </c>
      <c r="AJ57" s="51">
        <v>21.7</v>
      </c>
      <c r="AK57" s="63">
        <f t="shared" si="5"/>
        <v>24.32</v>
      </c>
      <c r="AL57" s="63">
        <f t="shared" si="5"/>
        <v>24.009999999999998</v>
      </c>
    </row>
    <row r="58" spans="1:38">
      <c r="A58" s="34"/>
      <c r="B58" s="34"/>
      <c r="C58" s="34"/>
      <c r="D58" s="41"/>
      <c r="E58" s="34"/>
      <c r="F58" s="34"/>
      <c r="G58" s="51">
        <v>22.07</v>
      </c>
      <c r="AD58" s="66"/>
      <c r="AE58" s="66"/>
      <c r="AF58" s="41"/>
      <c r="AG58" s="66"/>
      <c r="AH58" s="34"/>
      <c r="AI58" s="51">
        <v>22.07</v>
      </c>
      <c r="AJ58" s="51">
        <v>22.63</v>
      </c>
      <c r="AK58" s="63">
        <f t="shared" si="5"/>
        <v>24.38</v>
      </c>
      <c r="AL58" s="63">
        <f t="shared" si="5"/>
        <v>24.939999999999998</v>
      </c>
    </row>
    <row r="59" spans="1:38">
      <c r="A59" s="34"/>
      <c r="B59" s="34"/>
      <c r="C59" s="34"/>
      <c r="D59" s="41"/>
      <c r="E59" s="34"/>
      <c r="F59" s="34"/>
      <c r="G59" s="51">
        <v>22.62</v>
      </c>
      <c r="AD59" s="66"/>
      <c r="AE59" s="66"/>
      <c r="AF59" s="41"/>
      <c r="AG59" s="66"/>
      <c r="AH59" s="34"/>
      <c r="AI59" s="51">
        <v>22.62</v>
      </c>
      <c r="AJ59" s="51">
        <v>23.29</v>
      </c>
      <c r="AK59" s="63">
        <f t="shared" si="5"/>
        <v>24.93</v>
      </c>
      <c r="AL59" s="63">
        <f t="shared" si="5"/>
        <v>25.599999999999998</v>
      </c>
    </row>
    <row r="60" spans="1:38">
      <c r="A60" s="34"/>
      <c r="B60" s="34"/>
      <c r="C60" s="34"/>
      <c r="D60" s="41"/>
      <c r="E60" s="34"/>
      <c r="F60" s="34"/>
      <c r="G60" s="51">
        <v>21.82</v>
      </c>
      <c r="AD60" s="66"/>
      <c r="AE60" s="66"/>
      <c r="AF60" s="41"/>
      <c r="AG60" s="66"/>
      <c r="AH60" s="34"/>
      <c r="AI60" s="51">
        <v>21.82</v>
      </c>
      <c r="AJ60" s="51">
        <v>22.39</v>
      </c>
      <c r="AK60" s="63">
        <f t="shared" si="5"/>
        <v>24.13</v>
      </c>
      <c r="AL60" s="63">
        <f t="shared" si="5"/>
        <v>24.7</v>
      </c>
    </row>
    <row r="61" spans="1:38">
      <c r="A61" s="34"/>
      <c r="B61" s="34"/>
      <c r="C61" s="34"/>
      <c r="D61" s="41"/>
      <c r="E61" s="34"/>
      <c r="F61" s="34"/>
      <c r="G61" s="51">
        <v>22.18</v>
      </c>
      <c r="AD61" s="66"/>
      <c r="AE61" s="66"/>
      <c r="AF61" s="41"/>
      <c r="AG61" s="66"/>
      <c r="AH61" s="34"/>
      <c r="AI61" s="51">
        <v>22.18</v>
      </c>
      <c r="AJ61" s="51">
        <v>22.45</v>
      </c>
      <c r="AK61" s="63">
        <f t="shared" si="5"/>
        <v>24.49</v>
      </c>
      <c r="AL61" s="63">
        <f t="shared" si="5"/>
        <v>24.759999999999998</v>
      </c>
    </row>
    <row r="62" spans="1:38">
      <c r="A62" s="34"/>
      <c r="B62" s="34"/>
      <c r="C62" s="34"/>
      <c r="D62" s="41"/>
      <c r="E62" s="34"/>
      <c r="F62" s="34"/>
      <c r="G62" s="51">
        <v>22.92</v>
      </c>
      <c r="AD62" s="66"/>
      <c r="AE62" s="66"/>
      <c r="AF62" s="41"/>
      <c r="AG62" s="66"/>
      <c r="AH62" s="34"/>
      <c r="AI62" s="51">
        <v>22.92</v>
      </c>
      <c r="AJ62" s="51">
        <v>23.07</v>
      </c>
      <c r="AK62" s="63">
        <f t="shared" si="5"/>
        <v>25.23</v>
      </c>
      <c r="AL62" s="63">
        <f t="shared" si="5"/>
        <v>25.38</v>
      </c>
    </row>
    <row r="63" spans="1:38">
      <c r="A63" s="34"/>
      <c r="B63" s="34"/>
      <c r="C63" s="34"/>
      <c r="D63" s="41"/>
      <c r="E63" s="34"/>
      <c r="F63" s="34"/>
      <c r="G63" s="51">
        <v>22.23</v>
      </c>
      <c r="AD63" s="66"/>
      <c r="AE63" s="66"/>
      <c r="AF63" s="41"/>
      <c r="AG63" s="66"/>
      <c r="AH63" s="34"/>
      <c r="AI63" s="51">
        <v>22.23</v>
      </c>
      <c r="AJ63" s="51">
        <v>22.73</v>
      </c>
      <c r="AK63" s="63">
        <f t="shared" si="5"/>
        <v>24.54</v>
      </c>
      <c r="AL63" s="63">
        <f t="shared" si="5"/>
        <v>25.04</v>
      </c>
    </row>
    <row r="64" spans="1:38">
      <c r="A64" s="34"/>
      <c r="B64" s="34"/>
      <c r="C64" s="34"/>
      <c r="D64" s="41"/>
      <c r="E64" s="34"/>
      <c r="F64" s="34"/>
      <c r="G64" s="51">
        <v>21.93</v>
      </c>
      <c r="AD64" s="66"/>
      <c r="AE64" s="66"/>
      <c r="AF64" s="41"/>
      <c r="AG64" s="66"/>
      <c r="AH64" s="34"/>
      <c r="AI64" s="51">
        <v>21.93</v>
      </c>
      <c r="AJ64" s="51">
        <v>22.04</v>
      </c>
      <c r="AK64" s="63">
        <f t="shared" si="5"/>
        <v>24.24</v>
      </c>
      <c r="AL64" s="63">
        <f t="shared" si="5"/>
        <v>24.349999999999998</v>
      </c>
    </row>
    <row r="65" spans="1:38">
      <c r="A65" s="34"/>
      <c r="B65" s="34"/>
      <c r="C65" s="34"/>
      <c r="D65" s="41"/>
      <c r="E65" s="34"/>
      <c r="F65" s="34"/>
      <c r="G65" s="51">
        <v>21.47</v>
      </c>
      <c r="AD65" s="66"/>
      <c r="AE65" s="66"/>
      <c r="AF65" s="41"/>
      <c r="AG65" s="66"/>
      <c r="AH65" s="34"/>
      <c r="AI65" s="51">
        <v>21.47</v>
      </c>
      <c r="AJ65" s="51">
        <v>21.39</v>
      </c>
      <c r="AK65" s="63">
        <f t="shared" si="5"/>
        <v>23.779999999999998</v>
      </c>
      <c r="AL65" s="63">
        <f t="shared" si="5"/>
        <v>23.7</v>
      </c>
    </row>
    <row r="66" spans="1:38">
      <c r="G66" s="51">
        <v>22.58</v>
      </c>
      <c r="AI66" s="51">
        <v>22.58</v>
      </c>
      <c r="AJ66" s="51">
        <v>22.01</v>
      </c>
      <c r="AK66" s="63">
        <f t="shared" si="5"/>
        <v>24.889999999999997</v>
      </c>
      <c r="AL66" s="63">
        <f t="shared" si="5"/>
        <v>24.32</v>
      </c>
    </row>
    <row r="67" spans="1:38">
      <c r="G67" s="51">
        <v>21.44</v>
      </c>
      <c r="AI67" s="51">
        <v>21.44</v>
      </c>
      <c r="AJ67" s="51">
        <v>21.55</v>
      </c>
      <c r="AK67" s="63">
        <f t="shared" si="5"/>
        <v>23.75</v>
      </c>
      <c r="AL67" s="63">
        <f t="shared" si="5"/>
        <v>23.86</v>
      </c>
    </row>
    <row r="68" spans="1:38">
      <c r="G68" s="51">
        <v>21.71</v>
      </c>
      <c r="AI68" s="51">
        <v>21.71</v>
      </c>
      <c r="AJ68" s="51">
        <v>21.78</v>
      </c>
      <c r="AK68" s="63">
        <f t="shared" si="5"/>
        <v>24.02</v>
      </c>
      <c r="AL68" s="63">
        <f t="shared" si="5"/>
        <v>24.09</v>
      </c>
    </row>
    <row r="69" spans="1:38">
      <c r="G69" s="51">
        <v>22.82</v>
      </c>
      <c r="AI69" s="51">
        <v>22.82</v>
      </c>
      <c r="AJ69" s="51">
        <v>22.75</v>
      </c>
      <c r="AK69" s="63">
        <f t="shared" si="5"/>
        <v>25.13</v>
      </c>
      <c r="AL69" s="63">
        <f t="shared" si="5"/>
        <v>25.06</v>
      </c>
    </row>
    <row r="70" spans="1:38">
      <c r="G70" s="51">
        <v>22.26</v>
      </c>
      <c r="AI70" s="51">
        <v>22.26</v>
      </c>
      <c r="AJ70" s="51">
        <v>21.87</v>
      </c>
      <c r="AK70" s="63">
        <f t="shared" si="5"/>
        <v>24.57</v>
      </c>
      <c r="AL70" s="63">
        <f t="shared" si="5"/>
        <v>24.18</v>
      </c>
    </row>
    <row r="71" spans="1:38">
      <c r="G71" s="51">
        <v>22.22</v>
      </c>
      <c r="AI71" s="51">
        <v>22.22</v>
      </c>
      <c r="AJ71" s="51">
        <v>22.18</v>
      </c>
      <c r="AK71" s="63">
        <f t="shared" si="5"/>
        <v>24.529999999999998</v>
      </c>
      <c r="AL71" s="63">
        <f t="shared" si="5"/>
        <v>24.49</v>
      </c>
    </row>
    <row r="72" spans="1:38">
      <c r="G72" s="51">
        <v>20.37</v>
      </c>
      <c r="AI72" s="51">
        <v>20.37</v>
      </c>
      <c r="AJ72" s="51">
        <v>20.57</v>
      </c>
      <c r="AK72" s="63">
        <f t="shared" si="5"/>
        <v>22.68</v>
      </c>
      <c r="AL72" s="63">
        <f t="shared" si="5"/>
        <v>22.88</v>
      </c>
    </row>
    <row r="73" spans="1:38">
      <c r="G73" s="51">
        <v>21.15</v>
      </c>
      <c r="AI73" s="51">
        <v>21.15</v>
      </c>
      <c r="AJ73" s="51">
        <v>19.87</v>
      </c>
      <c r="AK73" s="63">
        <f t="shared" si="5"/>
        <v>23.459999999999997</v>
      </c>
      <c r="AL73" s="63">
        <f t="shared" si="5"/>
        <v>22.18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J41" sqref="J41"/>
    </sheetView>
  </sheetViews>
  <sheetFormatPr baseColWidth="10" defaultRowHeight="12" x14ac:dyDescent="0"/>
  <cols>
    <col min="1" max="2" width="14.5" style="9" customWidth="1"/>
    <col min="3" max="3" width="10.83203125" style="51"/>
  </cols>
  <sheetData>
    <row r="1" spans="1:5" ht="30">
      <c r="A1" s="26" t="s">
        <v>21</v>
      </c>
      <c r="B1" s="26" t="s">
        <v>39</v>
      </c>
      <c r="C1" s="51" t="s">
        <v>249</v>
      </c>
      <c r="D1" t="s">
        <v>251</v>
      </c>
      <c r="E1" t="s">
        <v>159</v>
      </c>
    </row>
    <row r="2" spans="1:5">
      <c r="A2" s="9">
        <v>26.79</v>
      </c>
      <c r="B2" s="9">
        <v>27.85</v>
      </c>
    </row>
    <row r="3" spans="1:5">
      <c r="A3" s="9">
        <v>28.59</v>
      </c>
      <c r="B3" s="9">
        <v>28.36</v>
      </c>
    </row>
    <row r="4" spans="1:5">
      <c r="A4" s="9">
        <v>29.01</v>
      </c>
      <c r="B4" s="9">
        <v>29.07</v>
      </c>
    </row>
    <row r="5" spans="1:5">
      <c r="A5" s="9">
        <v>28.96</v>
      </c>
      <c r="B5" s="9">
        <v>29.23</v>
      </c>
    </row>
    <row r="6" spans="1:5">
      <c r="A6" s="9">
        <v>27.58</v>
      </c>
      <c r="B6" s="9">
        <v>27.46</v>
      </c>
    </row>
    <row r="7" spans="1:5">
      <c r="A7" s="9">
        <v>31.47</v>
      </c>
      <c r="B7" s="9">
        <v>30.75</v>
      </c>
    </row>
    <row r="8" spans="1:5">
      <c r="A8" s="9">
        <v>28.12</v>
      </c>
      <c r="B8" s="9">
        <v>26.32</v>
      </c>
    </row>
    <row r="9" spans="1:5">
      <c r="A9" s="9">
        <v>28.29</v>
      </c>
      <c r="B9" s="9">
        <v>26.44</v>
      </c>
    </row>
    <row r="10" spans="1:5">
      <c r="A10" s="34">
        <v>28.11</v>
      </c>
      <c r="B10" s="34">
        <v>29.17</v>
      </c>
    </row>
    <row r="11" spans="1:5">
      <c r="A11" s="34">
        <v>26.54</v>
      </c>
      <c r="B11" s="34">
        <v>28.14</v>
      </c>
    </row>
    <row r="12" spans="1:5">
      <c r="A12" s="34">
        <v>26.84</v>
      </c>
      <c r="B12" s="34">
        <v>29.1</v>
      </c>
    </row>
    <row r="13" spans="1:5">
      <c r="A13" s="34">
        <v>27.02</v>
      </c>
      <c r="B13" s="34">
        <v>28.12</v>
      </c>
    </row>
    <row r="14" spans="1:5">
      <c r="A14" s="34">
        <v>27.07</v>
      </c>
      <c r="B14" s="34">
        <v>27.47</v>
      </c>
    </row>
    <row r="15" spans="1:5">
      <c r="A15" s="34">
        <v>25.49</v>
      </c>
      <c r="B15" s="34">
        <v>28.59</v>
      </c>
    </row>
    <row r="16" spans="1:5">
      <c r="A16" s="34">
        <v>27.22</v>
      </c>
      <c r="B16" s="34">
        <v>27.1</v>
      </c>
    </row>
    <row r="17" spans="1:5">
      <c r="A17" s="34">
        <v>29.96</v>
      </c>
      <c r="B17" s="34">
        <v>28.94</v>
      </c>
    </row>
    <row r="18" spans="1:5">
      <c r="A18" s="9">
        <v>28.76</v>
      </c>
      <c r="B18" s="9">
        <v>28.35</v>
      </c>
      <c r="C18" s="51">
        <v>22.18</v>
      </c>
      <c r="E18">
        <f>C18+7.18</f>
        <v>29.36</v>
      </c>
    </row>
    <row r="19" spans="1:5">
      <c r="A19" s="9">
        <v>27.34</v>
      </c>
      <c r="B19" s="9">
        <v>27.81</v>
      </c>
      <c r="C19" s="51">
        <v>21.52</v>
      </c>
      <c r="E19">
        <f t="shared" ref="E19:E73" si="0">C19+7.18</f>
        <v>28.7</v>
      </c>
    </row>
    <row r="20" spans="1:5">
      <c r="A20" s="9">
        <v>27.02</v>
      </c>
      <c r="B20" s="9">
        <v>28.3</v>
      </c>
      <c r="C20" s="51">
        <v>21.27</v>
      </c>
      <c r="E20">
        <f t="shared" si="0"/>
        <v>28.45</v>
      </c>
    </row>
    <row r="21" spans="1:5">
      <c r="A21" s="9">
        <v>27.51</v>
      </c>
      <c r="B21" s="9">
        <v>27.62</v>
      </c>
      <c r="C21" s="51">
        <v>20.02</v>
      </c>
      <c r="E21">
        <f t="shared" si="0"/>
        <v>27.2</v>
      </c>
    </row>
    <row r="22" spans="1:5">
      <c r="A22" s="9">
        <v>28.53</v>
      </c>
      <c r="B22" s="9">
        <v>28.04</v>
      </c>
      <c r="C22" s="51">
        <v>20.54</v>
      </c>
      <c r="E22">
        <f t="shared" si="0"/>
        <v>27.72</v>
      </c>
    </row>
    <row r="23" spans="1:5">
      <c r="A23" s="9">
        <v>27.36</v>
      </c>
      <c r="B23" s="9">
        <v>26.57</v>
      </c>
      <c r="C23" s="51">
        <v>21.06</v>
      </c>
      <c r="E23">
        <f t="shared" si="0"/>
        <v>28.24</v>
      </c>
    </row>
    <row r="24" spans="1:5">
      <c r="A24" s="9">
        <v>29.5</v>
      </c>
      <c r="B24" s="9">
        <v>27.99</v>
      </c>
      <c r="C24" s="51">
        <v>23.44</v>
      </c>
      <c r="E24">
        <f t="shared" si="0"/>
        <v>30.62</v>
      </c>
    </row>
    <row r="25" spans="1:5">
      <c r="A25" s="9">
        <v>29.47</v>
      </c>
      <c r="B25" s="9">
        <v>27.54</v>
      </c>
      <c r="C25" s="51">
        <v>22.65</v>
      </c>
      <c r="E25">
        <f t="shared" si="0"/>
        <v>29.83</v>
      </c>
    </row>
    <row r="26" spans="1:5">
      <c r="A26" s="34">
        <v>29.02</v>
      </c>
      <c r="B26" s="34">
        <v>27.87</v>
      </c>
    </row>
    <row r="27" spans="1:5">
      <c r="A27" s="34">
        <v>28.63</v>
      </c>
      <c r="B27" s="34">
        <v>28.07</v>
      </c>
    </row>
    <row r="28" spans="1:5">
      <c r="A28" s="34">
        <v>28.09</v>
      </c>
      <c r="B28" s="34">
        <v>27.51</v>
      </c>
    </row>
    <row r="29" spans="1:5">
      <c r="A29" s="34">
        <v>28.95</v>
      </c>
      <c r="B29" s="34">
        <v>27.53</v>
      </c>
    </row>
    <row r="30" spans="1:5">
      <c r="A30" s="34">
        <v>27.52</v>
      </c>
      <c r="B30" s="34">
        <v>27.6</v>
      </c>
    </row>
    <row r="31" spans="1:5">
      <c r="A31" s="34">
        <v>28.18</v>
      </c>
      <c r="B31" s="34">
        <v>27.84</v>
      </c>
    </row>
    <row r="32" spans="1:5">
      <c r="A32" s="34">
        <v>27.08</v>
      </c>
      <c r="B32" s="34">
        <v>26.05</v>
      </c>
    </row>
    <row r="33" spans="1:5">
      <c r="A33" s="34">
        <v>28.58</v>
      </c>
      <c r="B33" s="34">
        <v>26.63</v>
      </c>
    </row>
    <row r="34" spans="1:5">
      <c r="A34" s="9">
        <v>29.18</v>
      </c>
      <c r="B34" s="9">
        <v>31.02</v>
      </c>
    </row>
    <row r="35" spans="1:5">
      <c r="A35" s="9">
        <v>31.02</v>
      </c>
      <c r="B35" s="9">
        <v>30.7</v>
      </c>
    </row>
    <row r="36" spans="1:5">
      <c r="A36" s="9">
        <v>28.17</v>
      </c>
      <c r="B36" s="9">
        <v>28.36</v>
      </c>
    </row>
    <row r="37" spans="1:5">
      <c r="A37" s="9">
        <v>29.22</v>
      </c>
      <c r="B37" s="9">
        <v>29.14</v>
      </c>
    </row>
    <row r="38" spans="1:5">
      <c r="A38" s="9">
        <v>27.54</v>
      </c>
      <c r="B38" s="9">
        <v>28.48</v>
      </c>
    </row>
    <row r="39" spans="1:5">
      <c r="A39" s="9">
        <v>27.32</v>
      </c>
      <c r="B39" s="9">
        <v>27.22</v>
      </c>
    </row>
    <row r="40" spans="1:5">
      <c r="A40" s="9">
        <v>28.28</v>
      </c>
      <c r="B40" s="9">
        <v>27.45</v>
      </c>
    </row>
    <row r="41" spans="1:5">
      <c r="A41" s="9">
        <v>30.28</v>
      </c>
      <c r="B41" s="9">
        <v>28.32</v>
      </c>
    </row>
    <row r="42" spans="1:5">
      <c r="A42" s="34">
        <v>27.97</v>
      </c>
      <c r="B42" s="34">
        <v>29.24</v>
      </c>
      <c r="C42" s="51">
        <v>18.239999999999998</v>
      </c>
      <c r="E42">
        <f t="shared" si="0"/>
        <v>25.419999999999998</v>
      </c>
    </row>
    <row r="43" spans="1:5">
      <c r="A43" s="34">
        <v>27.32</v>
      </c>
      <c r="B43" s="34">
        <v>28.52</v>
      </c>
      <c r="C43" s="51">
        <v>21.56</v>
      </c>
      <c r="E43">
        <f t="shared" si="0"/>
        <v>28.74</v>
      </c>
    </row>
    <row r="44" spans="1:5">
      <c r="A44" s="34">
        <v>27.1</v>
      </c>
      <c r="B44" s="34">
        <v>28.89</v>
      </c>
      <c r="C44" s="51">
        <v>19.47</v>
      </c>
      <c r="E44">
        <f t="shared" si="0"/>
        <v>26.65</v>
      </c>
    </row>
    <row r="45" spans="1:5">
      <c r="A45" s="34">
        <v>26.91</v>
      </c>
      <c r="B45" s="34">
        <v>28.55</v>
      </c>
      <c r="C45" s="51">
        <v>13.24</v>
      </c>
      <c r="E45">
        <f t="shared" si="0"/>
        <v>20.420000000000002</v>
      </c>
    </row>
    <row r="46" spans="1:5">
      <c r="A46" s="34">
        <v>29.38</v>
      </c>
      <c r="B46" s="34">
        <v>29.6</v>
      </c>
      <c r="C46" s="51">
        <v>20.92</v>
      </c>
      <c r="E46">
        <f t="shared" si="0"/>
        <v>28.1</v>
      </c>
    </row>
    <row r="47" spans="1:5">
      <c r="A47" s="34">
        <v>28.63</v>
      </c>
      <c r="B47" s="34">
        <v>28.77</v>
      </c>
      <c r="C47" s="51">
        <v>20.190000000000001</v>
      </c>
      <c r="E47">
        <f t="shared" si="0"/>
        <v>27.37</v>
      </c>
    </row>
    <row r="48" spans="1:5">
      <c r="A48" s="34">
        <v>27.37</v>
      </c>
      <c r="B48" s="34">
        <v>26.91</v>
      </c>
      <c r="C48" s="51">
        <v>20.11</v>
      </c>
      <c r="E48">
        <f t="shared" si="0"/>
        <v>27.29</v>
      </c>
    </row>
    <row r="49" spans="1:6">
      <c r="A49" s="34">
        <v>28.82</v>
      </c>
      <c r="B49" s="34">
        <v>31.07</v>
      </c>
      <c r="C49" s="51">
        <v>22.71</v>
      </c>
      <c r="E49">
        <f t="shared" si="0"/>
        <v>29.89</v>
      </c>
    </row>
    <row r="50" spans="1:6">
      <c r="C50" s="51">
        <v>19.03</v>
      </c>
      <c r="D50" s="51">
        <v>19.09</v>
      </c>
      <c r="E50">
        <f t="shared" si="0"/>
        <v>26.21</v>
      </c>
      <c r="F50">
        <f>D50+7.18</f>
        <v>26.27</v>
      </c>
    </row>
    <row r="51" spans="1:6">
      <c r="C51" s="51">
        <v>19.170000000000002</v>
      </c>
      <c r="D51" s="51">
        <v>18.63</v>
      </c>
      <c r="E51">
        <f t="shared" si="0"/>
        <v>26.35</v>
      </c>
      <c r="F51">
        <f t="shared" ref="F51:F73" si="1">D51+7.18</f>
        <v>25.81</v>
      </c>
    </row>
    <row r="52" spans="1:6">
      <c r="C52" s="51">
        <v>19.37</v>
      </c>
      <c r="D52" s="51">
        <v>19.55</v>
      </c>
      <c r="E52">
        <f t="shared" si="0"/>
        <v>26.55</v>
      </c>
      <c r="F52">
        <f t="shared" si="1"/>
        <v>26.73</v>
      </c>
    </row>
    <row r="53" spans="1:6">
      <c r="C53" s="51">
        <v>19.329999999999998</v>
      </c>
      <c r="D53" s="51">
        <v>19.329999999999998</v>
      </c>
      <c r="E53">
        <f t="shared" si="0"/>
        <v>26.509999999999998</v>
      </c>
      <c r="F53">
        <f t="shared" si="1"/>
        <v>26.509999999999998</v>
      </c>
    </row>
    <row r="54" spans="1:6">
      <c r="C54" s="51">
        <v>18.32</v>
      </c>
      <c r="D54" s="51">
        <v>18.41</v>
      </c>
      <c r="E54">
        <f t="shared" si="0"/>
        <v>25.5</v>
      </c>
      <c r="F54">
        <f t="shared" si="1"/>
        <v>25.59</v>
      </c>
    </row>
    <row r="55" spans="1:6">
      <c r="C55" s="51">
        <v>19.16</v>
      </c>
      <c r="D55" s="51">
        <v>17.79</v>
      </c>
      <c r="E55">
        <f t="shared" si="0"/>
        <v>26.34</v>
      </c>
      <c r="F55">
        <f t="shared" si="1"/>
        <v>24.97</v>
      </c>
    </row>
    <row r="56" spans="1:6">
      <c r="C56" s="51">
        <v>18.829999999999998</v>
      </c>
      <c r="D56" s="51">
        <v>18.18</v>
      </c>
      <c r="E56">
        <f t="shared" si="0"/>
        <v>26.009999999999998</v>
      </c>
      <c r="F56">
        <f t="shared" si="1"/>
        <v>25.36</v>
      </c>
    </row>
    <row r="57" spans="1:6">
      <c r="C57" s="51">
        <v>18.89</v>
      </c>
      <c r="D57" s="51">
        <v>18.36</v>
      </c>
      <c r="E57">
        <f t="shared" si="0"/>
        <v>26.07</v>
      </c>
      <c r="F57">
        <f t="shared" si="1"/>
        <v>25.54</v>
      </c>
    </row>
    <row r="58" spans="1:6">
      <c r="A58" s="34"/>
      <c r="B58" s="34"/>
      <c r="C58" s="51">
        <v>21.44</v>
      </c>
      <c r="D58" s="51">
        <v>20.6</v>
      </c>
      <c r="E58">
        <f t="shared" si="0"/>
        <v>28.62</v>
      </c>
      <c r="F58">
        <f t="shared" si="1"/>
        <v>27.78</v>
      </c>
    </row>
    <row r="59" spans="1:6">
      <c r="A59" s="34"/>
      <c r="B59" s="34"/>
      <c r="C59" s="51">
        <v>19.78</v>
      </c>
      <c r="D59" s="51">
        <v>19.16</v>
      </c>
      <c r="E59">
        <f t="shared" si="0"/>
        <v>26.96</v>
      </c>
      <c r="F59">
        <f t="shared" si="1"/>
        <v>26.34</v>
      </c>
    </row>
    <row r="60" spans="1:6">
      <c r="A60" s="34"/>
      <c r="B60" s="34"/>
      <c r="C60" s="51">
        <v>19.2</v>
      </c>
      <c r="D60" s="51">
        <v>18.3</v>
      </c>
      <c r="E60">
        <f t="shared" si="0"/>
        <v>26.38</v>
      </c>
      <c r="F60">
        <f t="shared" si="1"/>
        <v>25.48</v>
      </c>
    </row>
    <row r="61" spans="1:6">
      <c r="A61" s="34"/>
      <c r="B61" s="34"/>
      <c r="C61" s="51">
        <v>18.579999999999998</v>
      </c>
      <c r="D61" s="51">
        <v>18.260000000000002</v>
      </c>
      <c r="E61">
        <f t="shared" si="0"/>
        <v>25.759999999999998</v>
      </c>
      <c r="F61">
        <f t="shared" si="1"/>
        <v>25.44</v>
      </c>
    </row>
    <row r="62" spans="1:6">
      <c r="A62" s="34"/>
      <c r="B62" s="34"/>
      <c r="C62" s="51">
        <v>21.24</v>
      </c>
      <c r="D62" s="51">
        <v>20.46</v>
      </c>
      <c r="E62">
        <f t="shared" si="0"/>
        <v>28.419999999999998</v>
      </c>
      <c r="F62">
        <f t="shared" si="1"/>
        <v>27.64</v>
      </c>
    </row>
    <row r="63" spans="1:6">
      <c r="A63" s="34"/>
      <c r="B63" s="34"/>
      <c r="C63" s="51">
        <v>19.72</v>
      </c>
      <c r="D63" s="51">
        <v>18.600000000000001</v>
      </c>
      <c r="E63">
        <f t="shared" si="0"/>
        <v>26.9</v>
      </c>
      <c r="F63">
        <f t="shared" si="1"/>
        <v>25.78</v>
      </c>
    </row>
    <row r="64" spans="1:6">
      <c r="A64" s="34"/>
      <c r="B64" s="34"/>
      <c r="C64" s="51">
        <v>19.45</v>
      </c>
      <c r="D64" s="51">
        <v>16.72</v>
      </c>
      <c r="E64">
        <f t="shared" si="0"/>
        <v>26.63</v>
      </c>
      <c r="F64">
        <f t="shared" si="1"/>
        <v>23.9</v>
      </c>
    </row>
    <row r="65" spans="1:6">
      <c r="A65" s="34"/>
      <c r="B65" s="34"/>
      <c r="C65" s="51">
        <v>19.18</v>
      </c>
      <c r="D65" s="51">
        <v>18.05</v>
      </c>
      <c r="E65">
        <f t="shared" si="0"/>
        <v>26.36</v>
      </c>
      <c r="F65">
        <f t="shared" si="1"/>
        <v>25.23</v>
      </c>
    </row>
    <row r="66" spans="1:6">
      <c r="C66" s="51">
        <v>19.14</v>
      </c>
      <c r="D66" s="51">
        <v>20.34</v>
      </c>
      <c r="E66">
        <f t="shared" si="0"/>
        <v>26.32</v>
      </c>
      <c r="F66">
        <f t="shared" si="1"/>
        <v>27.52</v>
      </c>
    </row>
    <row r="67" spans="1:6">
      <c r="C67" s="51">
        <v>19.11</v>
      </c>
      <c r="D67" s="51">
        <v>18.45</v>
      </c>
      <c r="E67">
        <f t="shared" si="0"/>
        <v>26.29</v>
      </c>
      <c r="F67">
        <f t="shared" si="1"/>
        <v>25.63</v>
      </c>
    </row>
    <row r="68" spans="1:6">
      <c r="C68" s="51">
        <v>18.84</v>
      </c>
      <c r="D68" s="51">
        <v>18.829999999999998</v>
      </c>
      <c r="E68">
        <f t="shared" si="0"/>
        <v>26.02</v>
      </c>
      <c r="F68">
        <f t="shared" si="1"/>
        <v>26.009999999999998</v>
      </c>
    </row>
    <row r="69" spans="1:6">
      <c r="C69" s="51">
        <v>18.78</v>
      </c>
      <c r="D69" s="51">
        <v>17.649999999999999</v>
      </c>
      <c r="E69">
        <f t="shared" si="0"/>
        <v>25.96</v>
      </c>
      <c r="F69">
        <f t="shared" si="1"/>
        <v>24.83</v>
      </c>
    </row>
    <row r="70" spans="1:6">
      <c r="C70" s="51">
        <v>19.66</v>
      </c>
      <c r="D70" s="51">
        <v>20.13</v>
      </c>
      <c r="E70">
        <f t="shared" si="0"/>
        <v>26.84</v>
      </c>
      <c r="F70">
        <f t="shared" si="1"/>
        <v>27.31</v>
      </c>
    </row>
    <row r="71" spans="1:6">
      <c r="C71" s="51">
        <v>19.03</v>
      </c>
      <c r="D71" s="51">
        <v>19.739999999999998</v>
      </c>
      <c r="E71">
        <f t="shared" si="0"/>
        <v>26.21</v>
      </c>
      <c r="F71">
        <f t="shared" si="1"/>
        <v>26.919999999999998</v>
      </c>
    </row>
    <row r="72" spans="1:6">
      <c r="C72" s="51">
        <v>19.04</v>
      </c>
      <c r="D72" s="51">
        <v>18.88</v>
      </c>
      <c r="E72">
        <f t="shared" si="0"/>
        <v>26.22</v>
      </c>
      <c r="F72">
        <f t="shared" si="1"/>
        <v>26.06</v>
      </c>
    </row>
    <row r="73" spans="1:6">
      <c r="C73" s="51">
        <v>19.22</v>
      </c>
      <c r="D73" s="51">
        <v>19.510000000000002</v>
      </c>
      <c r="E73">
        <f t="shared" si="0"/>
        <v>26.4</v>
      </c>
      <c r="F73">
        <f t="shared" si="1"/>
        <v>26.69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workbookViewId="0">
      <selection activeCell="A13" sqref="A13"/>
    </sheetView>
  </sheetViews>
  <sheetFormatPr baseColWidth="10" defaultRowHeight="12" x14ac:dyDescent="0"/>
  <sheetData>
    <row r="1" spans="2:10">
      <c r="B1" t="s">
        <v>10</v>
      </c>
      <c r="C1" t="s">
        <v>11</v>
      </c>
      <c r="D1" t="s">
        <v>12</v>
      </c>
      <c r="E1" t="s">
        <v>103</v>
      </c>
      <c r="F1" t="s">
        <v>261</v>
      </c>
      <c r="G1" t="s">
        <v>263</v>
      </c>
      <c r="H1" t="s">
        <v>262</v>
      </c>
      <c r="I1" t="s">
        <v>263</v>
      </c>
      <c r="J1" t="s">
        <v>104</v>
      </c>
    </row>
    <row r="2" spans="2:10">
      <c r="B2">
        <v>25.95</v>
      </c>
      <c r="C2">
        <v>29.31</v>
      </c>
      <c r="D2">
        <v>3.3599999999999994</v>
      </c>
      <c r="E2">
        <v>30.4</v>
      </c>
      <c r="F2">
        <v>22.67</v>
      </c>
      <c r="G2">
        <v>29.43</v>
      </c>
      <c r="J2">
        <v>29.854999999999997</v>
      </c>
    </row>
    <row r="3" spans="2:10">
      <c r="B3">
        <v>25.6</v>
      </c>
      <c r="C3">
        <v>29.55</v>
      </c>
      <c r="D3">
        <v>3.9499999999999993</v>
      </c>
      <c r="E3">
        <v>30.05</v>
      </c>
      <c r="F3">
        <v>20.309999999999999</v>
      </c>
      <c r="G3">
        <v>27.07</v>
      </c>
      <c r="J3">
        <v>29.8</v>
      </c>
    </row>
    <row r="4" spans="2:10">
      <c r="B4">
        <v>26.14</v>
      </c>
      <c r="C4">
        <v>30.53</v>
      </c>
      <c r="D4">
        <v>4.3900000000000006</v>
      </c>
      <c r="E4">
        <v>30.59</v>
      </c>
      <c r="F4">
        <v>23.33</v>
      </c>
      <c r="G4">
        <v>30.089999999999996</v>
      </c>
      <c r="J4">
        <v>30.560000000000002</v>
      </c>
    </row>
    <row r="5" spans="2:10">
      <c r="B5">
        <v>25.28</v>
      </c>
      <c r="C5">
        <v>29.95</v>
      </c>
      <c r="D5">
        <v>4.6699999999999982</v>
      </c>
      <c r="E5">
        <v>29.73</v>
      </c>
      <c r="F5">
        <v>21.94</v>
      </c>
      <c r="G5">
        <v>28.700000000000003</v>
      </c>
      <c r="J5">
        <v>29.84</v>
      </c>
    </row>
    <row r="6" spans="2:10">
      <c r="B6">
        <v>23.53</v>
      </c>
      <c r="C6">
        <v>28.46</v>
      </c>
      <c r="D6">
        <v>4.93</v>
      </c>
      <c r="E6">
        <v>27.98</v>
      </c>
      <c r="F6">
        <v>23.05</v>
      </c>
      <c r="G6">
        <v>29.810000000000002</v>
      </c>
      <c r="J6">
        <v>28.22</v>
      </c>
    </row>
    <row r="7" spans="2:10">
      <c r="B7">
        <v>31.17</v>
      </c>
      <c r="C7">
        <v>36.54</v>
      </c>
      <c r="D7">
        <v>5.3699999999999974</v>
      </c>
      <c r="E7">
        <v>35.620000000000005</v>
      </c>
      <c r="F7">
        <v>28.63</v>
      </c>
      <c r="G7">
        <v>35.39</v>
      </c>
      <c r="J7">
        <v>36.08</v>
      </c>
    </row>
    <row r="8" spans="2:10">
      <c r="B8">
        <v>24.27</v>
      </c>
      <c r="C8">
        <v>28.65</v>
      </c>
      <c r="D8">
        <v>4.379999999999999</v>
      </c>
      <c r="E8">
        <v>28.72</v>
      </c>
      <c r="F8">
        <v>21.47</v>
      </c>
      <c r="G8">
        <v>28.229999999999997</v>
      </c>
      <c r="J8">
        <v>28.684999999999999</v>
      </c>
    </row>
    <row r="9" spans="2:10">
      <c r="B9">
        <v>23.58</v>
      </c>
      <c r="C9">
        <v>27.95</v>
      </c>
      <c r="D9">
        <v>4.370000000000001</v>
      </c>
      <c r="E9">
        <v>28.029999999999998</v>
      </c>
      <c r="F9">
        <v>23.03</v>
      </c>
      <c r="G9">
        <v>29.79</v>
      </c>
      <c r="J9">
        <v>27.99</v>
      </c>
    </row>
    <row r="10" spans="2:10">
      <c r="B10">
        <v>26.67</v>
      </c>
      <c r="C10">
        <v>30.67</v>
      </c>
      <c r="D10">
        <v>4</v>
      </c>
      <c r="E10">
        <v>31.12</v>
      </c>
      <c r="J10">
        <v>30.895000000000003</v>
      </c>
    </row>
    <row r="11" spans="2:10">
      <c r="B11">
        <v>24.14</v>
      </c>
      <c r="C11">
        <v>28.12</v>
      </c>
      <c r="D11">
        <v>3.9800000000000004</v>
      </c>
      <c r="E11">
        <v>28.59</v>
      </c>
      <c r="J11">
        <v>28.355</v>
      </c>
    </row>
    <row r="12" spans="2:10">
      <c r="B12">
        <v>25.39</v>
      </c>
      <c r="C12">
        <v>29.16</v>
      </c>
      <c r="D12">
        <v>3.7699999999999996</v>
      </c>
      <c r="E12">
        <v>29.84</v>
      </c>
      <c r="J12">
        <v>29.5</v>
      </c>
    </row>
    <row r="13" spans="2:10">
      <c r="B13">
        <v>22.37</v>
      </c>
      <c r="C13">
        <v>27.27</v>
      </c>
      <c r="D13">
        <v>4.8999999999999986</v>
      </c>
      <c r="E13">
        <v>26.82</v>
      </c>
      <c r="J13">
        <v>27.045000000000002</v>
      </c>
    </row>
    <row r="14" spans="2:10">
      <c r="B14">
        <v>23.07</v>
      </c>
      <c r="C14">
        <v>27.37</v>
      </c>
      <c r="D14">
        <v>4.3000000000000007</v>
      </c>
      <c r="E14">
        <v>27.52</v>
      </c>
      <c r="J14">
        <v>27.445</v>
      </c>
    </row>
    <row r="15" spans="2:10">
      <c r="B15">
        <v>25.58</v>
      </c>
      <c r="C15">
        <v>30.09</v>
      </c>
      <c r="D15">
        <v>4.5100000000000016</v>
      </c>
      <c r="E15">
        <v>30.029999999999998</v>
      </c>
      <c r="J15">
        <v>30.06</v>
      </c>
    </row>
    <row r="16" spans="2:10">
      <c r="B16">
        <v>25.17</v>
      </c>
      <c r="C16">
        <v>29.79</v>
      </c>
      <c r="D16">
        <v>4.6199999999999974</v>
      </c>
      <c r="E16">
        <v>29.62</v>
      </c>
      <c r="J16">
        <v>29.704999999999998</v>
      </c>
    </row>
    <row r="17" spans="2:10">
      <c r="B17">
        <v>26.6</v>
      </c>
      <c r="C17">
        <v>30.82</v>
      </c>
      <c r="D17">
        <v>4.2199999999999989</v>
      </c>
      <c r="E17">
        <v>31.05</v>
      </c>
      <c r="J17">
        <v>30.935000000000002</v>
      </c>
    </row>
    <row r="18" spans="2:10">
      <c r="B18">
        <v>24.64</v>
      </c>
      <c r="C18">
        <v>28.78</v>
      </c>
      <c r="D18">
        <v>4.1400000000000006</v>
      </c>
      <c r="E18">
        <v>29.09</v>
      </c>
      <c r="J18">
        <v>28.935000000000002</v>
      </c>
    </row>
    <row r="19" spans="2:10">
      <c r="B19">
        <v>24.16</v>
      </c>
      <c r="C19">
        <v>28.43</v>
      </c>
      <c r="D19">
        <v>4.2699999999999996</v>
      </c>
      <c r="E19">
        <v>28.61</v>
      </c>
      <c r="J19">
        <v>28.52</v>
      </c>
    </row>
    <row r="20" spans="2:10">
      <c r="B20">
        <v>22.91</v>
      </c>
      <c r="C20">
        <v>27.67</v>
      </c>
      <c r="D20">
        <v>4.7600000000000016</v>
      </c>
      <c r="E20">
        <v>27.36</v>
      </c>
      <c r="J20">
        <v>27.515000000000001</v>
      </c>
    </row>
    <row r="21" spans="2:10">
      <c r="B21">
        <v>21.76</v>
      </c>
      <c r="C21">
        <v>26.78</v>
      </c>
      <c r="D21">
        <v>5.0199999999999996</v>
      </c>
      <c r="E21">
        <v>26.21</v>
      </c>
      <c r="J21">
        <v>26.495000000000001</v>
      </c>
    </row>
    <row r="22" spans="2:10">
      <c r="B22">
        <v>23.39</v>
      </c>
      <c r="C22">
        <v>28.71</v>
      </c>
      <c r="D22">
        <v>5.32</v>
      </c>
      <c r="E22">
        <v>27.84</v>
      </c>
      <c r="J22">
        <v>28.274999999999999</v>
      </c>
    </row>
    <row r="23" spans="2:10">
      <c r="B23">
        <v>22.58</v>
      </c>
      <c r="C23">
        <v>28.07</v>
      </c>
      <c r="D23">
        <v>5.490000000000002</v>
      </c>
      <c r="E23">
        <v>27.029999999999998</v>
      </c>
      <c r="J23">
        <v>27.549999999999997</v>
      </c>
    </row>
    <row r="24" spans="2:10">
      <c r="B24">
        <v>22.07</v>
      </c>
      <c r="C24">
        <v>27.43</v>
      </c>
      <c r="D24">
        <v>5.3599999999999994</v>
      </c>
      <c r="E24">
        <v>26.52</v>
      </c>
      <c r="J24">
        <v>26.975000000000001</v>
      </c>
    </row>
    <row r="25" spans="2:10">
      <c r="B25">
        <v>24.02</v>
      </c>
      <c r="C25">
        <v>28.8</v>
      </c>
      <c r="D25">
        <v>4.7800000000000011</v>
      </c>
      <c r="E25">
        <v>28.47</v>
      </c>
      <c r="J25">
        <v>28.634999999999998</v>
      </c>
    </row>
    <row r="26" spans="2:10">
      <c r="B26">
        <v>27.07</v>
      </c>
      <c r="C26">
        <v>31.49</v>
      </c>
      <c r="D26">
        <v>4.4199999999999982</v>
      </c>
      <c r="E26">
        <v>31.52</v>
      </c>
      <c r="F26">
        <v>23.85</v>
      </c>
      <c r="G26">
        <v>30.61</v>
      </c>
      <c r="J26">
        <v>31.504999999999999</v>
      </c>
    </row>
    <row r="27" spans="2:10">
      <c r="B27">
        <v>24.23</v>
      </c>
      <c r="C27">
        <v>28.83</v>
      </c>
      <c r="D27">
        <v>4.5999999999999979</v>
      </c>
      <c r="E27">
        <v>28.68</v>
      </c>
      <c r="F27">
        <v>22.5</v>
      </c>
      <c r="G27">
        <v>29.259999999999998</v>
      </c>
      <c r="J27">
        <v>28.754999999999999</v>
      </c>
    </row>
    <row r="28" spans="2:10">
      <c r="B28">
        <v>24.04</v>
      </c>
      <c r="C28">
        <v>29.17</v>
      </c>
      <c r="D28">
        <v>5.1300000000000026</v>
      </c>
      <c r="E28">
        <v>28.49</v>
      </c>
      <c r="F28">
        <v>22.53</v>
      </c>
      <c r="G28">
        <v>29.29</v>
      </c>
      <c r="J28">
        <v>28.83</v>
      </c>
    </row>
    <row r="29" spans="2:10">
      <c r="B29">
        <v>25.6</v>
      </c>
      <c r="C29">
        <v>31.15</v>
      </c>
      <c r="D29">
        <v>5.5499999999999972</v>
      </c>
      <c r="E29">
        <v>30.05</v>
      </c>
      <c r="F29">
        <v>22.83</v>
      </c>
      <c r="G29">
        <v>29.589999999999996</v>
      </c>
      <c r="J29">
        <v>30.6</v>
      </c>
    </row>
    <row r="30" spans="2:10">
      <c r="B30">
        <v>25.05</v>
      </c>
      <c r="C30">
        <v>30.09</v>
      </c>
      <c r="D30">
        <v>5.0399999999999991</v>
      </c>
      <c r="E30">
        <v>29.5</v>
      </c>
      <c r="F30">
        <v>23.1</v>
      </c>
      <c r="G30">
        <v>29.86</v>
      </c>
      <c r="J30">
        <v>29.795000000000002</v>
      </c>
    </row>
    <row r="31" spans="2:10">
      <c r="B31">
        <v>24.61</v>
      </c>
      <c r="C31">
        <v>30.33</v>
      </c>
      <c r="D31">
        <v>5.7199999999999989</v>
      </c>
      <c r="E31">
        <v>29.06</v>
      </c>
      <c r="F31">
        <v>22.38</v>
      </c>
      <c r="G31">
        <v>29.14</v>
      </c>
      <c r="J31">
        <v>29.695</v>
      </c>
    </row>
    <row r="32" spans="2:10">
      <c r="B32">
        <v>23.87</v>
      </c>
      <c r="C32">
        <v>28.4</v>
      </c>
      <c r="D32">
        <v>4.5299999999999976</v>
      </c>
      <c r="E32">
        <v>28.32</v>
      </c>
      <c r="F32">
        <v>23.85</v>
      </c>
      <c r="G32">
        <v>30.61</v>
      </c>
      <c r="J32">
        <v>28.36</v>
      </c>
    </row>
    <row r="33" spans="2:10">
      <c r="B33">
        <v>24.38</v>
      </c>
      <c r="C33">
        <v>28.67</v>
      </c>
      <c r="D33">
        <v>4.2900000000000027</v>
      </c>
      <c r="E33">
        <v>28.83</v>
      </c>
      <c r="F33">
        <v>23.6</v>
      </c>
      <c r="G33">
        <v>30.36</v>
      </c>
      <c r="J33">
        <v>28.75</v>
      </c>
    </row>
    <row r="34" spans="2:10">
      <c r="B34">
        <v>27.69</v>
      </c>
      <c r="C34">
        <v>31.56</v>
      </c>
      <c r="D34">
        <v>3.8699999999999974</v>
      </c>
      <c r="E34">
        <v>32.14</v>
      </c>
      <c r="J34">
        <v>31.85</v>
      </c>
    </row>
    <row r="35" spans="2:10">
      <c r="B35">
        <v>27</v>
      </c>
      <c r="C35">
        <v>31.09</v>
      </c>
      <c r="D35">
        <v>4.09</v>
      </c>
      <c r="E35">
        <v>31.45</v>
      </c>
      <c r="J35">
        <v>31.27</v>
      </c>
    </row>
    <row r="36" spans="2:10">
      <c r="B36">
        <v>25.48</v>
      </c>
      <c r="C36">
        <v>29.69</v>
      </c>
      <c r="D36">
        <v>4.2100000000000009</v>
      </c>
      <c r="E36">
        <v>29.93</v>
      </c>
      <c r="J36">
        <v>29.810000000000002</v>
      </c>
    </row>
    <row r="37" spans="2:10">
      <c r="B37">
        <v>27.04</v>
      </c>
      <c r="C37">
        <v>31.58</v>
      </c>
      <c r="D37">
        <v>4.5399999999999991</v>
      </c>
      <c r="E37">
        <v>31.49</v>
      </c>
      <c r="J37">
        <v>31.534999999999997</v>
      </c>
    </row>
    <row r="38" spans="2:10">
      <c r="B38">
        <v>24.09</v>
      </c>
      <c r="C38">
        <v>28.75</v>
      </c>
      <c r="D38">
        <v>4.66</v>
      </c>
      <c r="E38">
        <v>28.54</v>
      </c>
      <c r="J38">
        <v>28.645</v>
      </c>
    </row>
    <row r="39" spans="2:10">
      <c r="B39">
        <v>26.55</v>
      </c>
      <c r="C39">
        <v>31.16</v>
      </c>
      <c r="D39">
        <v>4.6099999999999994</v>
      </c>
      <c r="E39">
        <v>31</v>
      </c>
      <c r="J39">
        <v>31.08</v>
      </c>
    </row>
    <row r="40" spans="2:10">
      <c r="B40">
        <v>25.29</v>
      </c>
      <c r="C40">
        <v>30.34</v>
      </c>
      <c r="D40">
        <v>5.0500000000000007</v>
      </c>
      <c r="E40">
        <v>29.74</v>
      </c>
      <c r="J40">
        <v>30.04</v>
      </c>
    </row>
    <row r="41" spans="2:10">
      <c r="B41">
        <v>26.27</v>
      </c>
      <c r="C41">
        <v>30.95</v>
      </c>
      <c r="D41">
        <v>4.68</v>
      </c>
      <c r="E41">
        <v>30.72</v>
      </c>
      <c r="J41">
        <v>30.835000000000001</v>
      </c>
    </row>
    <row r="42" spans="2:10">
      <c r="B42">
        <v>26.99</v>
      </c>
      <c r="C42">
        <v>29.57</v>
      </c>
      <c r="D42">
        <v>2.5800000000000018</v>
      </c>
      <c r="E42">
        <v>31.439999999999998</v>
      </c>
      <c r="J42">
        <v>30.504999999999999</v>
      </c>
    </row>
    <row r="43" spans="2:10">
      <c r="B43">
        <v>26.75</v>
      </c>
      <c r="C43">
        <v>29.92</v>
      </c>
      <c r="D43">
        <v>3.1700000000000017</v>
      </c>
      <c r="E43">
        <v>31.2</v>
      </c>
      <c r="J43">
        <v>30.560000000000002</v>
      </c>
    </row>
    <row r="44" spans="2:10">
      <c r="B44">
        <v>26.72</v>
      </c>
      <c r="C44">
        <v>30.45</v>
      </c>
      <c r="D44">
        <v>3.7300000000000004</v>
      </c>
      <c r="E44">
        <v>31.169999999999998</v>
      </c>
      <c r="J44">
        <v>30.81</v>
      </c>
    </row>
    <row r="45" spans="2:10">
      <c r="B45">
        <v>26.51</v>
      </c>
      <c r="C45">
        <v>30.2</v>
      </c>
      <c r="D45">
        <v>3.6899999999999977</v>
      </c>
      <c r="E45">
        <v>30.96</v>
      </c>
      <c r="J45">
        <v>30.58</v>
      </c>
    </row>
    <row r="46" spans="2:10">
      <c r="B46">
        <v>27.92</v>
      </c>
      <c r="C46">
        <v>32.65</v>
      </c>
      <c r="D46">
        <v>4.7299999999999969</v>
      </c>
      <c r="E46">
        <v>32.370000000000005</v>
      </c>
      <c r="J46">
        <v>32.510000000000005</v>
      </c>
    </row>
    <row r="47" spans="2:10">
      <c r="B47">
        <v>24.65</v>
      </c>
      <c r="C47">
        <v>28.53</v>
      </c>
      <c r="D47">
        <v>3.8800000000000026</v>
      </c>
      <c r="E47">
        <v>29.099999999999998</v>
      </c>
      <c r="J47">
        <v>28.814999999999998</v>
      </c>
    </row>
    <row r="48" spans="2:10">
      <c r="B48">
        <v>24.41</v>
      </c>
      <c r="C48">
        <v>28.61</v>
      </c>
      <c r="D48">
        <v>4.1999999999999993</v>
      </c>
      <c r="E48">
        <v>28.86</v>
      </c>
      <c r="J48">
        <v>28.734999999999999</v>
      </c>
    </row>
    <row r="49" spans="2:10">
      <c r="B49">
        <v>28.22</v>
      </c>
      <c r="C49">
        <v>32.200000000000003</v>
      </c>
      <c r="D49">
        <v>3.980000000000004</v>
      </c>
      <c r="E49">
        <v>32.67</v>
      </c>
      <c r="J49">
        <v>32.435000000000002</v>
      </c>
    </row>
    <row r="50" spans="2:10">
      <c r="D50">
        <v>4.4543749999999998</v>
      </c>
      <c r="F50">
        <v>21.7</v>
      </c>
      <c r="G50">
        <v>28.46</v>
      </c>
      <c r="H50">
        <v>20.82</v>
      </c>
      <c r="I50">
        <v>27.58</v>
      </c>
    </row>
    <row r="51" spans="2:10">
      <c r="F51">
        <v>20.37</v>
      </c>
      <c r="G51">
        <v>27.130000000000003</v>
      </c>
      <c r="H51">
        <v>19.600000000000001</v>
      </c>
      <c r="I51">
        <v>26.36</v>
      </c>
    </row>
    <row r="52" spans="2:10">
      <c r="F52">
        <v>20.9</v>
      </c>
      <c r="G52">
        <v>27.659999999999997</v>
      </c>
      <c r="H52">
        <v>20.329999999999998</v>
      </c>
      <c r="I52">
        <v>27.089999999999996</v>
      </c>
    </row>
    <row r="53" spans="2:10">
      <c r="F53">
        <v>21.47</v>
      </c>
      <c r="G53">
        <v>28.229999999999997</v>
      </c>
      <c r="H53">
        <v>21.09</v>
      </c>
      <c r="I53">
        <v>27.85</v>
      </c>
    </row>
    <row r="54" spans="2:10">
      <c r="F54">
        <v>20.8</v>
      </c>
      <c r="G54">
        <v>27.560000000000002</v>
      </c>
      <c r="H54">
        <v>20.68</v>
      </c>
      <c r="I54">
        <v>27.439999999999998</v>
      </c>
    </row>
    <row r="55" spans="2:10">
      <c r="F55">
        <v>20.54</v>
      </c>
      <c r="G55">
        <v>27.299999999999997</v>
      </c>
      <c r="H55">
        <v>16.86</v>
      </c>
      <c r="I55">
        <v>23.619999999999997</v>
      </c>
    </row>
    <row r="56" spans="2:10">
      <c r="F56">
        <v>21.65</v>
      </c>
      <c r="G56">
        <v>28.409999999999997</v>
      </c>
      <c r="H56">
        <v>9.75</v>
      </c>
      <c r="I56">
        <v>16.509999999999998</v>
      </c>
    </row>
    <row r="57" spans="2:10">
      <c r="F57">
        <v>21.93</v>
      </c>
      <c r="G57">
        <v>28.689999999999998</v>
      </c>
      <c r="H57">
        <v>22.03</v>
      </c>
      <c r="I57">
        <v>28.79</v>
      </c>
    </row>
    <row r="58" spans="2:10">
      <c r="F58">
        <v>22.85</v>
      </c>
      <c r="G58">
        <v>29.61</v>
      </c>
      <c r="H58">
        <v>22.89</v>
      </c>
      <c r="I58">
        <v>29.65</v>
      </c>
    </row>
    <row r="59" spans="2:10">
      <c r="F59">
        <v>22.12</v>
      </c>
      <c r="G59">
        <v>28.880000000000003</v>
      </c>
      <c r="H59">
        <v>22.08</v>
      </c>
      <c r="I59">
        <v>28.839999999999996</v>
      </c>
    </row>
    <row r="60" spans="2:10">
      <c r="F60">
        <v>21.4</v>
      </c>
      <c r="G60">
        <v>28.159999999999997</v>
      </c>
      <c r="H60">
        <v>20.76</v>
      </c>
      <c r="I60">
        <v>27.520000000000003</v>
      </c>
    </row>
    <row r="61" spans="2:10">
      <c r="F61">
        <v>20.85</v>
      </c>
      <c r="G61">
        <v>27.61</v>
      </c>
      <c r="H61">
        <v>20.72</v>
      </c>
      <c r="I61">
        <v>27.479999999999997</v>
      </c>
    </row>
    <row r="62" spans="2:10">
      <c r="F62">
        <v>23.36</v>
      </c>
      <c r="G62">
        <v>30.119999999999997</v>
      </c>
      <c r="H62">
        <v>22.51</v>
      </c>
      <c r="I62">
        <v>29.270000000000003</v>
      </c>
    </row>
    <row r="63" spans="2:10">
      <c r="F63">
        <v>21.45</v>
      </c>
      <c r="G63">
        <v>28.21</v>
      </c>
      <c r="H63">
        <v>21.23</v>
      </c>
      <c r="I63">
        <v>27.990000000000002</v>
      </c>
    </row>
    <row r="64" spans="2:10">
      <c r="F64">
        <v>20.96</v>
      </c>
      <c r="G64">
        <v>27.72</v>
      </c>
      <c r="H64">
        <v>20.86</v>
      </c>
      <c r="I64">
        <v>27.619999999999997</v>
      </c>
    </row>
    <row r="65" spans="6:9">
      <c r="F65">
        <v>20.83</v>
      </c>
      <c r="G65">
        <v>27.589999999999996</v>
      </c>
      <c r="H65">
        <v>18.309999999999999</v>
      </c>
      <c r="I65">
        <v>25.07</v>
      </c>
    </row>
    <row r="66" spans="6:9">
      <c r="F66">
        <v>21.36</v>
      </c>
      <c r="G66">
        <v>28.119999999999997</v>
      </c>
      <c r="H66">
        <v>21.58</v>
      </c>
      <c r="I66">
        <v>28.339999999999996</v>
      </c>
    </row>
    <row r="67" spans="6:9">
      <c r="F67">
        <v>20.18</v>
      </c>
      <c r="G67">
        <v>26.939999999999998</v>
      </c>
      <c r="H67">
        <v>20.46</v>
      </c>
      <c r="I67">
        <v>27.22</v>
      </c>
    </row>
    <row r="68" spans="6:9">
      <c r="F68">
        <v>19.850000000000001</v>
      </c>
      <c r="G68">
        <v>26.61</v>
      </c>
      <c r="H68">
        <v>20.239999999999998</v>
      </c>
      <c r="I68">
        <v>27</v>
      </c>
    </row>
    <row r="69" spans="6:9">
      <c r="F69">
        <v>20.49</v>
      </c>
      <c r="G69">
        <v>27.25</v>
      </c>
      <c r="H69">
        <v>20.78</v>
      </c>
      <c r="I69">
        <v>27.54</v>
      </c>
    </row>
    <row r="70" spans="6:9">
      <c r="F70">
        <v>21.23</v>
      </c>
      <c r="G70">
        <v>27.990000000000002</v>
      </c>
      <c r="H70">
        <v>15.09</v>
      </c>
      <c r="I70">
        <v>21.85</v>
      </c>
    </row>
    <row r="71" spans="6:9">
      <c r="F71">
        <v>20.71</v>
      </c>
      <c r="G71">
        <v>27.47</v>
      </c>
      <c r="H71">
        <v>21.1</v>
      </c>
      <c r="I71">
        <v>27.86</v>
      </c>
    </row>
    <row r="72" spans="6:9">
      <c r="F72">
        <v>20.02</v>
      </c>
      <c r="G72">
        <v>26.78</v>
      </c>
      <c r="H72">
        <v>20.83</v>
      </c>
      <c r="I72">
        <v>27.589999999999996</v>
      </c>
    </row>
    <row r="73" spans="6:9">
      <c r="F73">
        <v>21.28</v>
      </c>
      <c r="G73">
        <v>28.04</v>
      </c>
      <c r="H73">
        <v>21.69</v>
      </c>
      <c r="I73">
        <v>28.450000000000003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" workbookViewId="0">
      <selection activeCell="E1" sqref="E1:G1048576"/>
    </sheetView>
  </sheetViews>
  <sheetFormatPr baseColWidth="10" defaultRowHeight="12" x14ac:dyDescent="0"/>
  <cols>
    <col min="5" max="7" width="10.83203125" style="51"/>
  </cols>
  <sheetData>
    <row r="1" spans="1:7">
      <c r="A1" t="s">
        <v>264</v>
      </c>
      <c r="B1" t="s">
        <v>265</v>
      </c>
      <c r="E1" s="51" t="s">
        <v>264</v>
      </c>
      <c r="F1" s="51" t="s">
        <v>265</v>
      </c>
      <c r="G1" s="51" t="s">
        <v>266</v>
      </c>
    </row>
    <row r="2" spans="1:7">
      <c r="A2">
        <v>30.78</v>
      </c>
      <c r="B2">
        <v>32.793200200000001</v>
      </c>
      <c r="C2">
        <f>B2-A2</f>
        <v>2.0132002</v>
      </c>
      <c r="E2" s="51">
        <v>30.78</v>
      </c>
      <c r="F2" s="51">
        <v>32.793200200000001</v>
      </c>
      <c r="G2" s="51">
        <f>E2+4.27</f>
        <v>35.049999999999997</v>
      </c>
    </row>
    <row r="3" spans="1:7">
      <c r="A3">
        <v>29.83</v>
      </c>
      <c r="B3">
        <v>32.037701079999998</v>
      </c>
      <c r="C3">
        <f t="shared" ref="C3:C66" si="0">B3-A3</f>
        <v>2.2077010799999996</v>
      </c>
      <c r="E3" s="51">
        <v>29.83</v>
      </c>
      <c r="F3" s="51">
        <v>32.037701079999998</v>
      </c>
      <c r="G3" s="51">
        <f t="shared" ref="G3:G66" si="1">E3+4.27</f>
        <v>34.099999999999994</v>
      </c>
    </row>
    <row r="4" spans="1:7">
      <c r="A4">
        <v>30.75</v>
      </c>
      <c r="B4">
        <v>33.791203860000003</v>
      </c>
      <c r="C4">
        <f t="shared" si="0"/>
        <v>3.0412038600000031</v>
      </c>
      <c r="E4" s="51">
        <v>30.75</v>
      </c>
      <c r="F4" s="51">
        <v>33.791203860000003</v>
      </c>
      <c r="G4" s="51">
        <f t="shared" si="1"/>
        <v>35.019999999999996</v>
      </c>
    </row>
    <row r="5" spans="1:7">
      <c r="A5">
        <v>29.27</v>
      </c>
      <c r="B5">
        <v>33.371313530000002</v>
      </c>
      <c r="C5">
        <f t="shared" si="0"/>
        <v>4.1013135300000023</v>
      </c>
      <c r="E5" s="51">
        <v>29.27</v>
      </c>
      <c r="F5" s="51">
        <v>33.371313530000002</v>
      </c>
      <c r="G5" s="51">
        <f t="shared" si="1"/>
        <v>33.54</v>
      </c>
    </row>
    <row r="6" spans="1:7">
      <c r="A6">
        <v>29.24</v>
      </c>
      <c r="B6">
        <v>33.564368080000001</v>
      </c>
      <c r="C6">
        <f t="shared" si="0"/>
        <v>4.3243680800000028</v>
      </c>
      <c r="E6" s="51">
        <v>29.24</v>
      </c>
      <c r="F6" s="51">
        <v>33.564368080000001</v>
      </c>
      <c r="G6" s="51">
        <f t="shared" si="1"/>
        <v>33.51</v>
      </c>
    </row>
    <row r="7" spans="1:7">
      <c r="A7">
        <v>36.39</v>
      </c>
      <c r="B7">
        <v>38.748107480000002</v>
      </c>
      <c r="C7">
        <f t="shared" si="0"/>
        <v>2.358107480000001</v>
      </c>
      <c r="E7" s="51">
        <v>36.39</v>
      </c>
      <c r="F7" s="51">
        <v>38.748107480000002</v>
      </c>
      <c r="G7" s="51">
        <f t="shared" si="1"/>
        <v>40.659999999999997</v>
      </c>
    </row>
    <row r="8" spans="1:7">
      <c r="A8">
        <v>28.25</v>
      </c>
      <c r="B8">
        <v>32.311999870000001</v>
      </c>
      <c r="C8">
        <f t="shared" si="0"/>
        <v>4.0619998700000011</v>
      </c>
      <c r="E8" s="51">
        <v>28.25</v>
      </c>
      <c r="F8" s="51">
        <v>32.311999870000001</v>
      </c>
      <c r="G8" s="51">
        <f t="shared" si="1"/>
        <v>32.519999999999996</v>
      </c>
    </row>
    <row r="9" spans="1:7">
      <c r="A9">
        <v>29.8</v>
      </c>
      <c r="B9">
        <v>33.151971119999999</v>
      </c>
      <c r="C9">
        <f t="shared" si="0"/>
        <v>3.3519711199999982</v>
      </c>
      <c r="E9" s="51">
        <v>29.8</v>
      </c>
      <c r="F9" s="51">
        <v>33.151971119999999</v>
      </c>
      <c r="G9" s="51">
        <f t="shared" si="1"/>
        <v>34.07</v>
      </c>
    </row>
    <row r="10" spans="1:7">
      <c r="A10">
        <v>30.68</v>
      </c>
      <c r="B10">
        <v>33.47179354</v>
      </c>
      <c r="C10">
        <f t="shared" si="0"/>
        <v>2.7917935400000005</v>
      </c>
      <c r="E10" s="51">
        <v>30.68</v>
      </c>
      <c r="F10" s="51">
        <v>33.47179354</v>
      </c>
      <c r="G10" s="51">
        <f t="shared" si="1"/>
        <v>34.950000000000003</v>
      </c>
    </row>
    <row r="11" spans="1:7">
      <c r="A11">
        <v>28.82</v>
      </c>
      <c r="B11">
        <v>29.967110300000002</v>
      </c>
      <c r="C11">
        <f t="shared" si="0"/>
        <v>1.1471103000000014</v>
      </c>
      <c r="E11" s="51">
        <v>28.82</v>
      </c>
      <c r="F11" s="51">
        <v>29.967110300000002</v>
      </c>
      <c r="G11" s="51">
        <f t="shared" si="1"/>
        <v>33.090000000000003</v>
      </c>
    </row>
    <row r="12" spans="1:7">
      <c r="A12">
        <v>29.3</v>
      </c>
      <c r="B12">
        <v>32.273230179999999</v>
      </c>
      <c r="C12">
        <f t="shared" si="0"/>
        <v>2.9732301799999981</v>
      </c>
      <c r="E12" s="51">
        <v>29.3</v>
      </c>
      <c r="F12" s="51">
        <v>32.273230179999999</v>
      </c>
      <c r="G12" s="51">
        <f t="shared" si="1"/>
        <v>33.57</v>
      </c>
    </row>
    <row r="13" spans="1:7">
      <c r="A13">
        <v>29.24</v>
      </c>
      <c r="B13">
        <v>32.038664330000003</v>
      </c>
      <c r="C13">
        <f t="shared" si="0"/>
        <v>2.7986643300000047</v>
      </c>
      <c r="E13" s="51">
        <v>29.24</v>
      </c>
      <c r="F13" s="51">
        <v>32.038664330000003</v>
      </c>
      <c r="G13" s="51">
        <f t="shared" si="1"/>
        <v>33.51</v>
      </c>
    </row>
    <row r="14" spans="1:7">
      <c r="A14">
        <v>29.24</v>
      </c>
      <c r="B14">
        <v>31.4700001</v>
      </c>
      <c r="C14">
        <f t="shared" si="0"/>
        <v>2.2300001000000016</v>
      </c>
      <c r="E14" s="51">
        <v>29.24</v>
      </c>
      <c r="F14" s="51">
        <v>31.4700001</v>
      </c>
      <c r="G14" s="51">
        <f t="shared" si="1"/>
        <v>33.51</v>
      </c>
    </row>
    <row r="15" spans="1:7">
      <c r="A15">
        <v>30.11</v>
      </c>
      <c r="B15">
        <v>32.322999699999997</v>
      </c>
      <c r="C15">
        <f t="shared" si="0"/>
        <v>2.2129996999999975</v>
      </c>
      <c r="E15" s="51">
        <v>30.11</v>
      </c>
      <c r="F15" s="51">
        <v>32.322999699999997</v>
      </c>
      <c r="G15" s="51">
        <f t="shared" si="1"/>
        <v>34.379999999999995</v>
      </c>
    </row>
    <row r="16" spans="1:7">
      <c r="A16">
        <v>28.16</v>
      </c>
      <c r="B16">
        <v>30.388706240000001</v>
      </c>
      <c r="C16">
        <f t="shared" si="0"/>
        <v>2.2287062400000011</v>
      </c>
      <c r="E16" s="51">
        <v>28.16</v>
      </c>
      <c r="F16" s="51">
        <v>30.388706240000001</v>
      </c>
      <c r="G16" s="51">
        <f t="shared" si="1"/>
        <v>32.43</v>
      </c>
    </row>
    <row r="17" spans="1:7">
      <c r="A17">
        <v>29.28</v>
      </c>
      <c r="B17">
        <v>32.4744636</v>
      </c>
      <c r="C17">
        <f t="shared" si="0"/>
        <v>3.1944635999999988</v>
      </c>
      <c r="E17" s="51">
        <v>29.28</v>
      </c>
      <c r="F17" s="51">
        <v>32.4744636</v>
      </c>
      <c r="G17" s="51">
        <f t="shared" si="1"/>
        <v>33.549999999999997</v>
      </c>
    </row>
    <row r="18" spans="1:7">
      <c r="A18">
        <v>30.45</v>
      </c>
      <c r="B18">
        <v>33.449496519999997</v>
      </c>
      <c r="C18">
        <f t="shared" si="0"/>
        <v>2.9994965199999974</v>
      </c>
      <c r="E18" s="51">
        <v>30.45</v>
      </c>
      <c r="F18" s="51">
        <v>33.449496519999997</v>
      </c>
      <c r="G18" s="51">
        <f t="shared" si="1"/>
        <v>34.72</v>
      </c>
    </row>
    <row r="19" spans="1:7">
      <c r="A19">
        <v>28.32</v>
      </c>
      <c r="B19">
        <v>32.853596400000001</v>
      </c>
      <c r="C19">
        <f t="shared" si="0"/>
        <v>4.5335964000000004</v>
      </c>
      <c r="E19" s="51">
        <v>28.32</v>
      </c>
      <c r="F19" s="51">
        <v>32.853596400000001</v>
      </c>
      <c r="G19" s="51">
        <f t="shared" si="1"/>
        <v>32.590000000000003</v>
      </c>
    </row>
    <row r="20" spans="1:7">
      <c r="A20">
        <v>28.43</v>
      </c>
      <c r="B20">
        <v>32.915981549999998</v>
      </c>
      <c r="C20">
        <f t="shared" si="0"/>
        <v>4.4859815499999982</v>
      </c>
      <c r="E20" s="51">
        <v>28.43</v>
      </c>
      <c r="F20" s="51">
        <v>32.915981549999998</v>
      </c>
      <c r="G20" s="51">
        <f t="shared" si="1"/>
        <v>32.700000000000003</v>
      </c>
    </row>
    <row r="21" spans="1:7">
      <c r="A21">
        <v>27.09</v>
      </c>
      <c r="B21">
        <v>32.394019589999999</v>
      </c>
      <c r="C21">
        <f t="shared" si="0"/>
        <v>5.3040195899999993</v>
      </c>
      <c r="E21" s="51">
        <v>27.09</v>
      </c>
      <c r="F21" s="51">
        <v>32.394019589999999</v>
      </c>
      <c r="G21" s="51">
        <f t="shared" si="1"/>
        <v>31.36</v>
      </c>
    </row>
    <row r="22" spans="1:7">
      <c r="A22">
        <v>28.3</v>
      </c>
      <c r="B22">
        <v>32.407676170000002</v>
      </c>
      <c r="C22">
        <f t="shared" si="0"/>
        <v>4.1076761700000013</v>
      </c>
      <c r="E22" s="51">
        <v>28.3</v>
      </c>
      <c r="F22" s="51">
        <v>32.407676170000002</v>
      </c>
      <c r="G22" s="51">
        <f t="shared" si="1"/>
        <v>32.57</v>
      </c>
    </row>
    <row r="23" spans="1:7">
      <c r="A23">
        <v>27.86</v>
      </c>
      <c r="B23">
        <v>32.526329150000002</v>
      </c>
      <c r="C23">
        <f t="shared" si="0"/>
        <v>4.6663291500000028</v>
      </c>
      <c r="E23" s="51">
        <v>27.86</v>
      </c>
      <c r="F23" s="51">
        <v>32.526329150000002</v>
      </c>
      <c r="G23" s="51">
        <f t="shared" si="1"/>
        <v>32.129999999999995</v>
      </c>
    </row>
    <row r="24" spans="1:7">
      <c r="A24">
        <v>27.59</v>
      </c>
      <c r="B24">
        <v>32.678573040000003</v>
      </c>
      <c r="C24">
        <f t="shared" si="0"/>
        <v>5.0885730400000035</v>
      </c>
      <c r="E24" s="51">
        <v>27.59</v>
      </c>
      <c r="F24" s="51">
        <v>32.678573040000003</v>
      </c>
      <c r="G24" s="51">
        <f t="shared" si="1"/>
        <v>31.86</v>
      </c>
    </row>
    <row r="25" spans="1:7">
      <c r="A25">
        <v>27.97</v>
      </c>
      <c r="B25">
        <v>31.337235060000001</v>
      </c>
      <c r="C25">
        <f t="shared" si="0"/>
        <v>3.3672350600000023</v>
      </c>
      <c r="E25" s="51">
        <v>27.97</v>
      </c>
      <c r="F25" s="51">
        <v>31.337235060000001</v>
      </c>
      <c r="G25" s="51">
        <f t="shared" si="1"/>
        <v>32.239999999999995</v>
      </c>
    </row>
    <row r="26" spans="1:7">
      <c r="A26">
        <v>30.78</v>
      </c>
      <c r="B26">
        <v>34.34749686</v>
      </c>
      <c r="C26">
        <f t="shared" si="0"/>
        <v>3.5674968599999985</v>
      </c>
      <c r="E26" s="51">
        <v>30.78</v>
      </c>
      <c r="F26" s="51">
        <v>34.34749686</v>
      </c>
      <c r="G26" s="51">
        <f t="shared" si="1"/>
        <v>35.049999999999997</v>
      </c>
    </row>
    <row r="27" spans="1:7">
      <c r="A27">
        <v>29.34</v>
      </c>
      <c r="B27">
        <v>33.447838449999999</v>
      </c>
      <c r="C27">
        <f t="shared" si="0"/>
        <v>4.1078384499999991</v>
      </c>
      <c r="E27" s="51">
        <v>29.34</v>
      </c>
      <c r="F27" s="51">
        <v>33.447838449999999</v>
      </c>
      <c r="G27" s="51">
        <f t="shared" si="1"/>
        <v>33.61</v>
      </c>
    </row>
    <row r="28" spans="1:7">
      <c r="A28">
        <v>29.56</v>
      </c>
      <c r="B28">
        <v>32.550571499999997</v>
      </c>
      <c r="C28">
        <f t="shared" si="0"/>
        <v>2.9905714999999979</v>
      </c>
      <c r="E28" s="51">
        <v>29.56</v>
      </c>
      <c r="F28" s="51">
        <v>32.550571499999997</v>
      </c>
      <c r="G28" s="51">
        <f t="shared" si="1"/>
        <v>33.83</v>
      </c>
    </row>
    <row r="29" spans="1:7">
      <c r="A29">
        <v>29.58</v>
      </c>
      <c r="B29">
        <v>34.040714029999997</v>
      </c>
      <c r="C29">
        <f t="shared" si="0"/>
        <v>4.4607140299999983</v>
      </c>
      <c r="E29" s="51">
        <v>29.58</v>
      </c>
      <c r="F29" s="51">
        <v>34.040714029999997</v>
      </c>
      <c r="G29" s="51">
        <f t="shared" si="1"/>
        <v>33.849999999999994</v>
      </c>
    </row>
    <row r="30" spans="1:7">
      <c r="A30">
        <v>29.79</v>
      </c>
      <c r="B30">
        <v>33.623011550000001</v>
      </c>
      <c r="C30">
        <f t="shared" si="0"/>
        <v>3.8330115500000019</v>
      </c>
      <c r="E30" s="51">
        <v>29.79</v>
      </c>
      <c r="F30" s="51">
        <v>33.623011550000001</v>
      </c>
      <c r="G30" s="51">
        <f t="shared" si="1"/>
        <v>34.06</v>
      </c>
    </row>
    <row r="31" spans="1:7">
      <c r="A31">
        <v>28.67</v>
      </c>
      <c r="B31">
        <v>32.010958680000002</v>
      </c>
      <c r="C31">
        <f t="shared" si="0"/>
        <v>3.34095868</v>
      </c>
      <c r="E31" s="51">
        <v>28.67</v>
      </c>
      <c r="F31" s="51">
        <v>32.010958680000002</v>
      </c>
      <c r="G31" s="51">
        <f t="shared" si="1"/>
        <v>32.94</v>
      </c>
    </row>
    <row r="32" spans="1:7">
      <c r="A32">
        <v>29.05</v>
      </c>
      <c r="B32">
        <v>34.110403589999997</v>
      </c>
      <c r="C32">
        <f t="shared" si="0"/>
        <v>5.0604035899999964</v>
      </c>
      <c r="E32" s="51">
        <v>29.05</v>
      </c>
      <c r="F32" s="51">
        <v>34.110403589999997</v>
      </c>
      <c r="G32" s="51">
        <f t="shared" si="1"/>
        <v>33.32</v>
      </c>
    </row>
    <row r="33" spans="1:7">
      <c r="A33">
        <v>28.24</v>
      </c>
      <c r="B33">
        <v>32.516594189999999</v>
      </c>
      <c r="C33">
        <f t="shared" si="0"/>
        <v>4.2765941900000009</v>
      </c>
      <c r="E33" s="51">
        <v>28.24</v>
      </c>
      <c r="F33" s="51">
        <v>32.516594189999999</v>
      </c>
      <c r="G33" s="51">
        <f t="shared" si="1"/>
        <v>32.51</v>
      </c>
    </row>
    <row r="34" spans="1:7">
      <c r="A34">
        <v>31.12</v>
      </c>
      <c r="B34">
        <v>35.144848629999998</v>
      </c>
      <c r="C34">
        <f t="shared" si="0"/>
        <v>4.0248486299999975</v>
      </c>
      <c r="E34" s="51">
        <v>31.12</v>
      </c>
      <c r="F34" s="51">
        <v>35.144848629999998</v>
      </c>
      <c r="G34" s="51">
        <f t="shared" si="1"/>
        <v>35.39</v>
      </c>
    </row>
    <row r="35" spans="1:7">
      <c r="A35">
        <v>31.17</v>
      </c>
      <c r="B35">
        <v>35.240921960000001</v>
      </c>
      <c r="C35">
        <f t="shared" si="0"/>
        <v>4.0709219599999997</v>
      </c>
      <c r="E35" s="51">
        <v>31.17</v>
      </c>
      <c r="F35" s="51">
        <v>35.240921960000001</v>
      </c>
      <c r="G35" s="51">
        <f t="shared" si="1"/>
        <v>35.44</v>
      </c>
    </row>
    <row r="36" spans="1:7">
      <c r="A36">
        <v>28.42</v>
      </c>
      <c r="B36">
        <v>32.274351330000002</v>
      </c>
      <c r="C36">
        <f t="shared" si="0"/>
        <v>3.8543513300000001</v>
      </c>
      <c r="E36" s="51">
        <v>28.42</v>
      </c>
      <c r="F36" s="51">
        <v>32.274351330000002</v>
      </c>
      <c r="G36" s="51">
        <f t="shared" si="1"/>
        <v>32.69</v>
      </c>
    </row>
    <row r="37" spans="1:7">
      <c r="A37">
        <v>29.42</v>
      </c>
      <c r="B37">
        <v>34.249879139999997</v>
      </c>
      <c r="C37">
        <f t="shared" si="0"/>
        <v>4.8298791399999956</v>
      </c>
      <c r="E37" s="51">
        <v>29.42</v>
      </c>
      <c r="F37" s="51">
        <v>34.249879139999997</v>
      </c>
      <c r="G37" s="51">
        <f t="shared" si="1"/>
        <v>33.69</v>
      </c>
    </row>
    <row r="38" spans="1:7">
      <c r="A38">
        <v>28.98</v>
      </c>
      <c r="B38">
        <v>34.73817932</v>
      </c>
      <c r="C38">
        <f t="shared" si="0"/>
        <v>5.75817932</v>
      </c>
      <c r="E38" s="51">
        <v>28.98</v>
      </c>
      <c r="F38" s="51">
        <v>34.73817932</v>
      </c>
      <c r="G38" s="51">
        <f t="shared" si="1"/>
        <v>33.25</v>
      </c>
    </row>
    <row r="39" spans="1:7">
      <c r="A39">
        <v>28.11</v>
      </c>
      <c r="B39">
        <v>33.291992460000003</v>
      </c>
      <c r="C39">
        <f t="shared" si="0"/>
        <v>5.1819924600000036</v>
      </c>
      <c r="E39" s="51">
        <v>28.11</v>
      </c>
      <c r="F39" s="51">
        <v>33.291992460000003</v>
      </c>
      <c r="G39" s="51">
        <f t="shared" si="1"/>
        <v>32.379999999999995</v>
      </c>
    </row>
    <row r="40" spans="1:7">
      <c r="A40">
        <v>30.72</v>
      </c>
      <c r="B40">
        <v>35.025388540000002</v>
      </c>
      <c r="C40">
        <f t="shared" si="0"/>
        <v>4.3053885400000027</v>
      </c>
      <c r="E40" s="51">
        <v>30.72</v>
      </c>
      <c r="F40" s="51">
        <v>35.025388540000002</v>
      </c>
      <c r="G40" s="51">
        <f t="shared" si="1"/>
        <v>34.989999999999995</v>
      </c>
    </row>
    <row r="41" spans="1:7">
      <c r="A41">
        <v>30.63</v>
      </c>
      <c r="B41">
        <v>35.17870302</v>
      </c>
      <c r="C41">
        <f t="shared" si="0"/>
        <v>4.5487030200000014</v>
      </c>
      <c r="E41" s="51">
        <v>30.63</v>
      </c>
      <c r="F41" s="51">
        <v>35.17870302</v>
      </c>
      <c r="G41" s="51">
        <f t="shared" si="1"/>
        <v>34.9</v>
      </c>
    </row>
    <row r="42" spans="1:7">
      <c r="A42">
        <v>30.97</v>
      </c>
      <c r="B42">
        <v>34.627040620000002</v>
      </c>
      <c r="C42">
        <f t="shared" si="0"/>
        <v>3.6570406200000036</v>
      </c>
      <c r="E42" s="51">
        <v>30.97</v>
      </c>
      <c r="F42" s="51">
        <v>34.627040620000002</v>
      </c>
      <c r="G42" s="51">
        <f t="shared" si="1"/>
        <v>35.239999999999995</v>
      </c>
    </row>
    <row r="43" spans="1:7">
      <c r="A43">
        <v>29.67</v>
      </c>
      <c r="B43">
        <v>34.414092750000002</v>
      </c>
      <c r="C43">
        <f t="shared" si="0"/>
        <v>4.7440927500000001</v>
      </c>
      <c r="E43" s="51">
        <v>29.67</v>
      </c>
      <c r="F43" s="51">
        <v>34.414092750000002</v>
      </c>
      <c r="G43" s="51">
        <f t="shared" si="1"/>
        <v>33.94</v>
      </c>
    </row>
    <row r="44" spans="1:7">
      <c r="A44">
        <v>31.27</v>
      </c>
      <c r="B44">
        <v>35.73036793</v>
      </c>
      <c r="C44">
        <f t="shared" si="0"/>
        <v>4.4603679300000003</v>
      </c>
      <c r="E44" s="51">
        <v>31.27</v>
      </c>
      <c r="F44" s="51">
        <v>35.73036793</v>
      </c>
      <c r="G44" s="51">
        <f t="shared" si="1"/>
        <v>35.54</v>
      </c>
    </row>
    <row r="45" spans="1:7">
      <c r="A45">
        <v>30.28</v>
      </c>
      <c r="B45">
        <v>35.006644289999997</v>
      </c>
      <c r="C45">
        <f t="shared" si="0"/>
        <v>4.7266442899999959</v>
      </c>
      <c r="E45" s="51">
        <v>30.28</v>
      </c>
      <c r="F45" s="51">
        <v>35.006644289999997</v>
      </c>
      <c r="G45" s="51">
        <f t="shared" si="1"/>
        <v>34.549999999999997</v>
      </c>
    </row>
    <row r="46" spans="1:7">
      <c r="A46">
        <v>29.41</v>
      </c>
      <c r="B46">
        <v>34.26108284</v>
      </c>
      <c r="C46">
        <f t="shared" si="0"/>
        <v>4.8510828400000001</v>
      </c>
      <c r="E46" s="51">
        <v>29.41</v>
      </c>
      <c r="F46" s="51">
        <v>34.26108284</v>
      </c>
      <c r="G46" s="51">
        <f t="shared" si="1"/>
        <v>33.68</v>
      </c>
    </row>
    <row r="47" spans="1:7">
      <c r="A47">
        <v>28.39</v>
      </c>
      <c r="B47">
        <v>33.685065020000003</v>
      </c>
      <c r="C47">
        <f t="shared" si="0"/>
        <v>5.2950650200000027</v>
      </c>
      <c r="E47" s="51">
        <v>28.39</v>
      </c>
      <c r="F47" s="51">
        <v>33.685065020000003</v>
      </c>
      <c r="G47" s="51">
        <f t="shared" si="1"/>
        <v>32.659999999999997</v>
      </c>
    </row>
    <row r="48" spans="1:7">
      <c r="A48">
        <v>26.94</v>
      </c>
      <c r="B48">
        <v>33.520793240000003</v>
      </c>
      <c r="C48">
        <f t="shared" si="0"/>
        <v>6.580793240000002</v>
      </c>
      <c r="E48" s="51">
        <v>26.94</v>
      </c>
      <c r="F48" s="51">
        <v>33.520793240000003</v>
      </c>
      <c r="G48" s="51">
        <f t="shared" si="1"/>
        <v>31.21</v>
      </c>
    </row>
    <row r="49" spans="1:7">
      <c r="A49">
        <v>29.16</v>
      </c>
      <c r="B49">
        <v>34.027519460000001</v>
      </c>
      <c r="C49">
        <f t="shared" si="0"/>
        <v>4.8675194600000005</v>
      </c>
      <c r="E49" s="51">
        <v>29.16</v>
      </c>
      <c r="F49" s="51">
        <v>34.027519460000001</v>
      </c>
      <c r="G49" s="51">
        <f t="shared" si="1"/>
        <v>33.43</v>
      </c>
    </row>
    <row r="50" spans="1:7">
      <c r="A50">
        <v>27.07</v>
      </c>
      <c r="B50">
        <v>30.6579011</v>
      </c>
      <c r="C50">
        <f t="shared" si="0"/>
        <v>3.5879010999999998</v>
      </c>
      <c r="E50" s="51">
        <v>27.07</v>
      </c>
      <c r="F50" s="51">
        <v>30.6579011</v>
      </c>
      <c r="G50" s="51">
        <f t="shared" si="1"/>
        <v>31.34</v>
      </c>
    </row>
    <row r="51" spans="1:7">
      <c r="A51">
        <v>26.12</v>
      </c>
      <c r="B51">
        <v>30.066998229999999</v>
      </c>
      <c r="C51">
        <f t="shared" si="0"/>
        <v>3.9469982299999984</v>
      </c>
      <c r="E51" s="51">
        <v>26.12</v>
      </c>
      <c r="F51" s="51">
        <v>30.066998229999999</v>
      </c>
      <c r="G51" s="51">
        <f t="shared" si="1"/>
        <v>30.39</v>
      </c>
    </row>
    <row r="52" spans="1:7">
      <c r="A52">
        <v>27.24</v>
      </c>
      <c r="B52">
        <v>32.018372800000002</v>
      </c>
      <c r="C52">
        <f t="shared" si="0"/>
        <v>4.7783728000000032</v>
      </c>
      <c r="E52" s="51">
        <v>27.24</v>
      </c>
      <c r="F52" s="51">
        <v>32.018372800000002</v>
      </c>
      <c r="G52" s="51">
        <f t="shared" si="1"/>
        <v>31.509999999999998</v>
      </c>
    </row>
    <row r="53" spans="1:7">
      <c r="A53">
        <v>27.59</v>
      </c>
      <c r="B53">
        <v>32.594344560000003</v>
      </c>
      <c r="C53">
        <f t="shared" si="0"/>
        <v>5.0043445600000034</v>
      </c>
      <c r="E53" s="51">
        <v>27.59</v>
      </c>
      <c r="F53" s="51">
        <v>32.594344560000003</v>
      </c>
      <c r="G53" s="51">
        <f t="shared" si="1"/>
        <v>31.86</v>
      </c>
    </row>
    <row r="54" spans="1:7">
      <c r="A54">
        <v>27.33</v>
      </c>
      <c r="B54">
        <v>32.033827690000003</v>
      </c>
      <c r="C54">
        <f t="shared" si="0"/>
        <v>4.7038276900000042</v>
      </c>
      <c r="E54" s="51">
        <v>27.33</v>
      </c>
      <c r="F54" s="51">
        <v>32.033827690000003</v>
      </c>
      <c r="G54" s="51">
        <f t="shared" si="1"/>
        <v>31.599999999999998</v>
      </c>
    </row>
    <row r="55" spans="1:7">
      <c r="A55">
        <v>27.03</v>
      </c>
      <c r="B55">
        <v>32.055984250000002</v>
      </c>
      <c r="C55">
        <f t="shared" si="0"/>
        <v>5.0259842500000005</v>
      </c>
      <c r="E55" s="51">
        <v>27.03</v>
      </c>
      <c r="F55" s="51">
        <v>32.055984250000002</v>
      </c>
      <c r="G55" s="51">
        <f t="shared" si="1"/>
        <v>31.3</v>
      </c>
    </row>
    <row r="56" spans="1:7">
      <c r="A56">
        <v>26.42</v>
      </c>
      <c r="B56">
        <v>31.329211910000001</v>
      </c>
      <c r="C56">
        <f t="shared" si="0"/>
        <v>4.9092119099999998</v>
      </c>
      <c r="E56" s="51">
        <v>26.42</v>
      </c>
      <c r="F56" s="51">
        <v>31.329211910000001</v>
      </c>
      <c r="G56" s="51">
        <f t="shared" si="1"/>
        <v>30.69</v>
      </c>
    </row>
    <row r="57" spans="1:7">
      <c r="A57">
        <v>28.07</v>
      </c>
      <c r="B57">
        <v>32.638151290000003</v>
      </c>
      <c r="C57">
        <f t="shared" si="0"/>
        <v>4.568151290000003</v>
      </c>
      <c r="E57" s="51">
        <v>28.07</v>
      </c>
      <c r="F57" s="51">
        <v>32.638151290000003</v>
      </c>
      <c r="G57" s="51">
        <f t="shared" si="1"/>
        <v>32.340000000000003</v>
      </c>
    </row>
    <row r="58" spans="1:7">
      <c r="A58">
        <v>28.74</v>
      </c>
      <c r="B58">
        <v>34.078295109999999</v>
      </c>
      <c r="C58">
        <f t="shared" si="0"/>
        <v>5.3382951100000007</v>
      </c>
      <c r="E58" s="51">
        <v>28.74</v>
      </c>
      <c r="F58" s="51">
        <v>34.078295109999999</v>
      </c>
      <c r="G58" s="51">
        <f t="shared" si="1"/>
        <v>33.01</v>
      </c>
    </row>
    <row r="59" spans="1:7">
      <c r="A59">
        <v>27.5</v>
      </c>
      <c r="B59">
        <v>33.732715249999998</v>
      </c>
      <c r="C59">
        <f t="shared" si="0"/>
        <v>6.2327152499999983</v>
      </c>
      <c r="E59" s="51">
        <v>27.5</v>
      </c>
      <c r="F59" s="51">
        <v>33.732715249999998</v>
      </c>
      <c r="G59" s="51">
        <f t="shared" si="1"/>
        <v>31.77</v>
      </c>
    </row>
    <row r="60" spans="1:7">
      <c r="A60">
        <v>27.36</v>
      </c>
      <c r="B60">
        <v>32.430764949999997</v>
      </c>
      <c r="C60">
        <f t="shared" si="0"/>
        <v>5.0707649499999974</v>
      </c>
      <c r="E60" s="51">
        <v>27.36</v>
      </c>
      <c r="F60" s="51">
        <v>32.430764949999997</v>
      </c>
      <c r="G60" s="51">
        <f t="shared" si="1"/>
        <v>31.63</v>
      </c>
    </row>
    <row r="61" spans="1:7">
      <c r="A61">
        <v>27.9</v>
      </c>
      <c r="B61">
        <v>33.330826909999999</v>
      </c>
      <c r="C61">
        <f t="shared" si="0"/>
        <v>5.4308269100000004</v>
      </c>
      <c r="E61" s="51">
        <v>27.9</v>
      </c>
      <c r="F61" s="51">
        <v>33.330826909999999</v>
      </c>
      <c r="G61" s="51">
        <f t="shared" si="1"/>
        <v>32.17</v>
      </c>
    </row>
    <row r="62" spans="1:7">
      <c r="A62">
        <v>29.37</v>
      </c>
      <c r="B62">
        <v>34.623063960000003</v>
      </c>
      <c r="C62">
        <f t="shared" si="0"/>
        <v>5.2530639600000022</v>
      </c>
      <c r="E62" s="51">
        <v>29.37</v>
      </c>
      <c r="F62" s="51">
        <v>34.623063960000003</v>
      </c>
      <c r="G62" s="51">
        <f t="shared" si="1"/>
        <v>33.64</v>
      </c>
    </row>
    <row r="63" spans="1:7">
      <c r="A63">
        <v>28.21</v>
      </c>
      <c r="B63">
        <v>33.214822679999997</v>
      </c>
      <c r="C63">
        <f t="shared" si="0"/>
        <v>5.0048226799999966</v>
      </c>
      <c r="E63" s="51">
        <v>28.21</v>
      </c>
      <c r="F63" s="51">
        <v>33.214822679999997</v>
      </c>
      <c r="G63" s="51">
        <f t="shared" si="1"/>
        <v>32.480000000000004</v>
      </c>
    </row>
    <row r="64" spans="1:7">
      <c r="A64">
        <v>27.43</v>
      </c>
      <c r="B64">
        <v>32.486438339999999</v>
      </c>
      <c r="C64">
        <f t="shared" si="0"/>
        <v>5.0564383399999997</v>
      </c>
      <c r="E64" s="51">
        <v>27.43</v>
      </c>
      <c r="F64" s="51">
        <v>32.486438339999999</v>
      </c>
      <c r="G64" s="51">
        <f t="shared" si="1"/>
        <v>31.7</v>
      </c>
    </row>
    <row r="65" spans="1:7">
      <c r="A65">
        <v>27.5</v>
      </c>
      <c r="B65">
        <v>32.106174170000003</v>
      </c>
      <c r="C65">
        <f t="shared" si="0"/>
        <v>4.6061741700000027</v>
      </c>
      <c r="E65" s="51">
        <v>27.5</v>
      </c>
      <c r="F65" s="51">
        <v>32.106174170000003</v>
      </c>
      <c r="G65" s="51">
        <f t="shared" si="1"/>
        <v>31.77</v>
      </c>
    </row>
    <row r="66" spans="1:7">
      <c r="A66">
        <v>26.26</v>
      </c>
      <c r="B66">
        <v>30.979704680000001</v>
      </c>
      <c r="C66">
        <f t="shared" si="0"/>
        <v>4.7197046799999995</v>
      </c>
      <c r="E66" s="51">
        <v>26.26</v>
      </c>
      <c r="F66" s="51">
        <v>30.979704680000001</v>
      </c>
      <c r="G66" s="51">
        <f t="shared" si="1"/>
        <v>30.53</v>
      </c>
    </row>
    <row r="67" spans="1:7">
      <c r="A67">
        <v>26.11</v>
      </c>
      <c r="B67">
        <v>30.933616829999998</v>
      </c>
      <c r="C67">
        <f t="shared" ref="C67:C73" si="2">B67-A67</f>
        <v>4.8236168299999989</v>
      </c>
      <c r="E67" s="51">
        <v>26.11</v>
      </c>
      <c r="F67" s="51">
        <v>30.933616829999998</v>
      </c>
      <c r="G67" s="51">
        <f t="shared" ref="G67:G73" si="3">E67+4.27</f>
        <v>30.38</v>
      </c>
    </row>
    <row r="68" spans="1:7">
      <c r="A68">
        <v>25.83</v>
      </c>
      <c r="B68">
        <v>31.710528350000001</v>
      </c>
      <c r="C68">
        <f t="shared" si="2"/>
        <v>5.8805283500000023</v>
      </c>
      <c r="E68" s="51">
        <v>25.83</v>
      </c>
      <c r="F68" s="51">
        <v>31.710528350000001</v>
      </c>
      <c r="G68" s="51">
        <f t="shared" si="3"/>
        <v>30.099999999999998</v>
      </c>
    </row>
    <row r="69" spans="1:7">
      <c r="A69">
        <v>26.4</v>
      </c>
      <c r="B69">
        <v>32.328524399999999</v>
      </c>
      <c r="C69">
        <f t="shared" si="2"/>
        <v>5.9285244000000006</v>
      </c>
      <c r="E69" s="51">
        <v>26.4</v>
      </c>
      <c r="F69" s="51">
        <v>32.328524399999999</v>
      </c>
      <c r="G69" s="51">
        <f t="shared" si="3"/>
        <v>30.669999999999998</v>
      </c>
    </row>
    <row r="70" spans="1:7">
      <c r="A70">
        <v>27.49</v>
      </c>
      <c r="B70">
        <v>33.1993656</v>
      </c>
      <c r="C70">
        <f t="shared" si="2"/>
        <v>5.7093656000000017</v>
      </c>
      <c r="E70" s="51">
        <v>27.49</v>
      </c>
      <c r="F70" s="51">
        <v>33.1993656</v>
      </c>
      <c r="G70" s="51">
        <f t="shared" si="3"/>
        <v>31.759999999999998</v>
      </c>
    </row>
    <row r="71" spans="1:7">
      <c r="A71">
        <v>27.34</v>
      </c>
      <c r="B71">
        <v>32.344727470000002</v>
      </c>
      <c r="C71">
        <f t="shared" si="2"/>
        <v>5.0047274700000024</v>
      </c>
      <c r="E71" s="51">
        <v>27.34</v>
      </c>
      <c r="F71" s="51">
        <v>32.344727470000002</v>
      </c>
      <c r="G71" s="51">
        <f t="shared" si="3"/>
        <v>31.61</v>
      </c>
    </row>
    <row r="72" spans="1:7">
      <c r="A72">
        <v>26.69</v>
      </c>
      <c r="B72">
        <v>31.739453529999999</v>
      </c>
      <c r="C72">
        <f t="shared" si="2"/>
        <v>5.0494535299999974</v>
      </c>
      <c r="E72" s="51">
        <v>26.69</v>
      </c>
      <c r="F72" s="51">
        <v>31.739453529999999</v>
      </c>
      <c r="G72" s="51">
        <f t="shared" si="3"/>
        <v>30.96</v>
      </c>
    </row>
    <row r="73" spans="1:7">
      <c r="A73">
        <v>27.59</v>
      </c>
      <c r="B73">
        <v>32.517354529999999</v>
      </c>
      <c r="C73">
        <f t="shared" si="2"/>
        <v>4.9273545299999988</v>
      </c>
      <c r="E73" s="51">
        <v>27.59</v>
      </c>
      <c r="F73" s="51">
        <v>32.517354529999999</v>
      </c>
      <c r="G73" s="51">
        <f t="shared" si="3"/>
        <v>31.86</v>
      </c>
    </row>
    <row r="74" spans="1:7">
      <c r="C74">
        <f>AVERAGE(C2:C73)</f>
        <v>4.271463453888888</v>
      </c>
    </row>
  </sheetData>
  <conditionalFormatting sqref="E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{6A133C9B-6BEA-8245-8EEB-9428F73B72F3}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33C9B-6BEA-8245-8EEB-9428F73B72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E1:G1048576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74"/>
  <sheetViews>
    <sheetView tabSelected="1" topLeftCell="DL2" workbookViewId="0">
      <selection activeCell="FD24" sqref="FD24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6" width="14.5" customWidth="1"/>
    <col min="7" max="11" width="14.5" style="51"/>
    <col min="12" max="12" width="14.5" style="5" customWidth="1"/>
    <col min="13" max="14" width="24.6640625" style="84" customWidth="1"/>
    <col min="15" max="15" width="14.5" style="48" customWidth="1"/>
    <col min="16" max="17" width="14.5" style="85" customWidth="1"/>
    <col min="18" max="18" width="14.5" style="86" customWidth="1"/>
    <col min="19" max="19" width="14.5" style="85" customWidth="1"/>
    <col min="20" max="20" width="14.5" style="48" customWidth="1"/>
    <col min="21" max="21" width="14.5" style="81" customWidth="1"/>
    <col min="22" max="22" width="19.33203125" style="81" customWidth="1"/>
    <col min="23" max="24" width="14.5" style="82" customWidth="1"/>
    <col min="25" max="25" width="14.5" style="88" customWidth="1"/>
    <col min="26" max="26" width="22.6640625" style="84" customWidth="1"/>
    <col min="27" max="27" width="14.5" style="48" customWidth="1"/>
    <col min="28" max="30" width="14.5" style="51" customWidth="1"/>
    <col min="31" max="31" width="14.5" style="77" customWidth="1"/>
    <col min="32" max="32" width="22.33203125" style="81" customWidth="1"/>
    <col min="33" max="33" width="14.5" style="48" customWidth="1"/>
    <col min="34" max="41" width="14.5" customWidth="1"/>
    <col min="42" max="42" width="14.5" style="10" customWidth="1"/>
    <col min="43" max="43" width="14.5" style="76" customWidth="1"/>
    <col min="44" max="44" width="18.1640625" style="9" customWidth="1"/>
    <col min="45" max="45" width="18.1640625" style="65" customWidth="1"/>
    <col min="46" max="47" width="14.5" style="9" customWidth="1"/>
    <col min="48" max="48" width="20.1640625" style="9" customWidth="1"/>
    <col min="49" max="49" width="20.83203125" style="9" customWidth="1"/>
    <col min="50" max="50" width="16.83203125" style="9" customWidth="1"/>
    <col min="51" max="51" width="14.5" style="9" hidden="1" customWidth="1"/>
    <col min="52" max="53" width="14.5" style="65" hidden="1" customWidth="1"/>
    <col min="54" max="54" width="0" style="63" hidden="1" customWidth="1"/>
    <col min="55" max="56" width="0" style="51" hidden="1" customWidth="1"/>
    <col min="57" max="57" width="0" style="63" hidden="1" customWidth="1"/>
    <col min="58" max="58" width="14.5" style="11" customWidth="1"/>
    <col min="59" max="60" width="14.5" style="9" customWidth="1"/>
    <col min="61" max="61" width="14.5" style="9"/>
    <col min="62" max="62" width="20.1640625" style="9" customWidth="1"/>
    <col min="63" max="63" width="20.83203125" style="9" customWidth="1"/>
    <col min="64" max="64" width="14.5" style="9" customWidth="1"/>
    <col min="65" max="71" width="14.5" style="9" hidden="1" customWidth="1"/>
    <col min="72" max="74" width="0" style="51" hidden="1" customWidth="1"/>
    <col min="75" max="75" width="14.5" style="10" customWidth="1"/>
    <col min="76" max="77" width="14.5" style="9" customWidth="1"/>
    <col min="78" max="78" width="16.6640625" style="9" customWidth="1"/>
    <col min="79" max="79" width="20.1640625" style="9" customWidth="1"/>
    <col min="80" max="80" width="20.83203125" style="9" customWidth="1"/>
    <col min="81" max="85" width="14.5" style="9" customWidth="1"/>
    <col min="86" max="86" width="14.5" style="11" customWidth="1"/>
    <col min="87" max="88" width="14.5" style="9" customWidth="1"/>
    <col min="89" max="89" width="14.5" style="9"/>
    <col min="90" max="90" width="14.5" style="6" customWidth="1"/>
    <col min="91" max="92" width="14.5" style="9" hidden="1" customWidth="1"/>
    <col min="93" max="96" width="0" style="51" hidden="1" customWidth="1"/>
    <col min="97" max="97" width="14.5" style="9" hidden="1" customWidth="1"/>
    <col min="98" max="98" width="14.5" style="12" customWidth="1"/>
    <col min="99" max="100" width="14.5" style="9" customWidth="1"/>
    <col min="101" max="101" width="14.5" style="9"/>
    <col min="102" max="102" width="20.1640625" style="9" customWidth="1"/>
    <col min="103" max="103" width="20.83203125" style="9" customWidth="1"/>
    <col min="104" max="108" width="14.5" style="9" customWidth="1"/>
    <col min="109" max="110" width="14.5" style="51" customWidth="1"/>
    <col min="111" max="112" width="20" style="9" customWidth="1"/>
    <col min="113" max="114" width="14.5" style="9" customWidth="1"/>
    <col min="115" max="115" width="17.33203125" style="9" customWidth="1"/>
    <col min="116" max="116" width="20.1640625" style="9" customWidth="1"/>
    <col min="117" max="117" width="20.83203125" style="9" customWidth="1"/>
    <col min="118" max="118" width="20" style="6" customWidth="1"/>
    <col min="119" max="121" width="14.5" style="9" customWidth="1"/>
    <col min="122" max="124" width="14.5" style="9" hidden="1" customWidth="1"/>
    <col min="125" max="125" width="14.5" style="15" hidden="1" customWidth="1"/>
    <col min="126" max="126" width="14.5" style="6" hidden="1" customWidth="1"/>
    <col min="127" max="127" width="14.5" style="9" hidden="1" customWidth="1"/>
    <col min="128" max="130" width="14.5" style="16" hidden="1" customWidth="1"/>
    <col min="131" max="131" width="14.5" style="17" hidden="1" customWidth="1"/>
    <col min="132" max="134" width="14.5" style="16" hidden="1" customWidth="1"/>
    <col min="135" max="135" width="14.5" style="9" hidden="1" customWidth="1"/>
    <col min="136" max="140" width="14.5" style="16" hidden="1" customWidth="1"/>
    <col min="141" max="141" width="14.5" style="6" hidden="1" customWidth="1"/>
    <col min="142" max="144" width="14.5" style="9" hidden="1" customWidth="1"/>
    <col min="145" max="145" width="14.5" style="9" customWidth="1"/>
    <col min="146" max="146" width="14.5" style="9" hidden="1" customWidth="1"/>
    <col min="147" max="147" width="14.5" style="65" hidden="1" customWidth="1"/>
    <col min="148" max="148" width="14.5" style="9" hidden="1" customWidth="1"/>
    <col min="149" max="149" width="14.5" style="65" hidden="1" customWidth="1"/>
    <col min="150" max="150" width="0" style="51" hidden="1" customWidth="1"/>
    <col min="151" max="151" width="0" style="63" hidden="1" customWidth="1"/>
    <col min="152" max="152" width="12.83203125" style="51" hidden="1" customWidth="1"/>
    <col min="153" max="153" width="0" style="51" hidden="1" customWidth="1"/>
    <col min="154" max="154" width="0" style="63" hidden="1" customWidth="1"/>
    <col min="155" max="155" width="14.5" style="9" hidden="1" customWidth="1"/>
    <col min="156" max="156" width="14.5" style="50" customWidth="1"/>
    <col min="157" max="158" width="14.5" style="9" customWidth="1"/>
    <col min="159" max="159" width="15.33203125" style="9" customWidth="1"/>
    <col min="160" max="160" width="20.1640625" style="9" customWidth="1"/>
    <col min="161" max="161" width="20.83203125" style="9" customWidth="1"/>
    <col min="162" max="169" width="14.5" style="9" customWidth="1"/>
    <col min="170" max="170" width="14.5" style="7" customWidth="1"/>
    <col min="171" max="172" width="14.5" style="9" customWidth="1"/>
    <col min="173" max="173" width="14.5" style="9"/>
    <col min="174" max="174" width="20.1640625" style="9" customWidth="1"/>
    <col min="175" max="175" width="20.83203125" style="9" customWidth="1"/>
    <col min="176" max="176" width="14.5" style="9" customWidth="1"/>
    <col min="177" max="177" width="14.5" style="16" hidden="1" customWidth="1"/>
    <col min="178" max="180" width="14.5" style="9" hidden="1" customWidth="1"/>
    <col min="181" max="185" width="0" style="51" hidden="1" customWidth="1"/>
    <col min="186" max="186" width="0" style="63" hidden="1" customWidth="1"/>
    <col min="187" max="187" width="14.5" style="9" hidden="1" customWidth="1"/>
    <col min="188" max="188" width="14.5" style="11" customWidth="1"/>
    <col min="189" max="190" width="14.5" style="9" customWidth="1"/>
    <col min="191" max="191" width="18" style="9" customWidth="1"/>
    <col min="192" max="192" width="20.1640625" style="9" customWidth="1"/>
    <col min="193" max="193" width="20.83203125" style="9" customWidth="1"/>
    <col min="194" max="195" width="18" style="9" customWidth="1"/>
    <col min="196" max="196" width="14.5" style="8" hidden="1" customWidth="1"/>
    <col min="197" max="198" width="14.5" style="65" hidden="1" customWidth="1"/>
    <col min="199" max="200" width="0" style="51" hidden="1" customWidth="1"/>
    <col min="201" max="201" width="0" style="63" hidden="1" customWidth="1"/>
    <col min="202" max="204" width="0" style="51" hidden="1" customWidth="1"/>
    <col min="205" max="205" width="14.5" style="9" hidden="1" customWidth="1"/>
    <col min="206" max="206" width="14.5" style="11" customWidth="1"/>
    <col min="207" max="208" width="14.5" style="9" customWidth="1"/>
    <col min="209" max="209" width="15.33203125" style="9" customWidth="1"/>
    <col min="210" max="210" width="20.1640625" style="9" customWidth="1"/>
    <col min="211" max="211" width="20.83203125" style="9" customWidth="1"/>
    <col min="212" max="213" width="14.5" style="6" customWidth="1"/>
    <col min="214" max="215" width="14.5" style="16" hidden="1" customWidth="1"/>
    <col min="216" max="216" width="14.5" style="65" hidden="1" customWidth="1"/>
    <col min="217" max="217" width="14.5" style="9" hidden="1" customWidth="1"/>
    <col min="218" max="219" width="15.1640625" style="51" hidden="1" customWidth="1"/>
    <col min="220" max="220" width="15.1640625" style="63" hidden="1" customWidth="1"/>
    <col min="221" max="222" width="14.1640625" style="51" hidden="1" customWidth="1"/>
    <col min="223" max="223" width="14.1640625" style="63" hidden="1" customWidth="1"/>
    <col min="224" max="224" width="14.5" style="9" hidden="1" customWidth="1"/>
    <col min="225" max="225" width="14.5" style="11" customWidth="1"/>
    <col min="226" max="227" width="14.5" style="9" customWidth="1"/>
    <col min="228" max="228" width="17.6640625" style="9" customWidth="1"/>
    <col min="229" max="229" width="20.1640625" style="9" customWidth="1"/>
    <col min="230" max="230" width="20.83203125" style="9" customWidth="1"/>
  </cols>
  <sheetData>
    <row r="1" spans="1:232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51" t="s">
        <v>261</v>
      </c>
      <c r="H1" s="26" t="s">
        <v>263</v>
      </c>
      <c r="I1" s="51" t="s">
        <v>262</v>
      </c>
      <c r="J1" s="26" t="s">
        <v>263</v>
      </c>
      <c r="L1" s="19" t="s">
        <v>104</v>
      </c>
      <c r="M1" s="78" t="s">
        <v>124</v>
      </c>
      <c r="N1" s="78"/>
      <c r="O1" s="47" t="s">
        <v>1</v>
      </c>
      <c r="P1" s="79" t="s">
        <v>3</v>
      </c>
      <c r="Q1" s="79" t="s">
        <v>5</v>
      </c>
      <c r="R1" s="80" t="s">
        <v>13</v>
      </c>
      <c r="S1" s="79" t="s">
        <v>14</v>
      </c>
      <c r="T1" s="47" t="s">
        <v>173</v>
      </c>
      <c r="U1" s="81" t="s">
        <v>244</v>
      </c>
      <c r="V1" s="81" t="s">
        <v>245</v>
      </c>
      <c r="W1" s="82" t="s">
        <v>247</v>
      </c>
      <c r="X1" s="82" t="s">
        <v>248</v>
      </c>
      <c r="Y1" s="83" t="s">
        <v>174</v>
      </c>
      <c r="Z1" s="78" t="s">
        <v>175</v>
      </c>
      <c r="AA1" s="47"/>
      <c r="AB1" s="51" t="s">
        <v>264</v>
      </c>
      <c r="AC1" s="51" t="s">
        <v>265</v>
      </c>
      <c r="AD1" s="51" t="s">
        <v>266</v>
      </c>
      <c r="AE1" s="77" t="s">
        <v>267</v>
      </c>
      <c r="AF1" s="81" t="s">
        <v>268</v>
      </c>
      <c r="AG1" s="47"/>
      <c r="AH1" s="26" t="s">
        <v>0</v>
      </c>
      <c r="AI1" s="26" t="s">
        <v>4</v>
      </c>
      <c r="AJ1" s="26" t="s">
        <v>109</v>
      </c>
      <c r="AK1" s="26" t="s">
        <v>108</v>
      </c>
      <c r="AL1" s="26" t="s">
        <v>110</v>
      </c>
      <c r="AM1" s="26" t="s">
        <v>6</v>
      </c>
      <c r="AN1" s="26" t="s">
        <v>17</v>
      </c>
      <c r="AO1" s="26" t="s">
        <v>18</v>
      </c>
      <c r="AP1" s="70" t="s">
        <v>257</v>
      </c>
      <c r="AQ1" s="71" t="s">
        <v>259</v>
      </c>
      <c r="AR1" s="70" t="s">
        <v>258</v>
      </c>
      <c r="AS1" s="71" t="s">
        <v>260</v>
      </c>
      <c r="AT1" s="19" t="s">
        <v>111</v>
      </c>
      <c r="AU1" s="26" t="s">
        <v>125</v>
      </c>
      <c r="AV1" s="26" t="s">
        <v>126</v>
      </c>
      <c r="AW1" s="26" t="s">
        <v>127</v>
      </c>
      <c r="AX1" s="26" t="s">
        <v>176</v>
      </c>
      <c r="AY1" s="26" t="s">
        <v>177</v>
      </c>
      <c r="BB1" s="62" t="s">
        <v>2</v>
      </c>
      <c r="BC1" s="62" t="s">
        <v>19</v>
      </c>
      <c r="BD1" s="63" t="s">
        <v>241</v>
      </c>
      <c r="BE1" s="51" t="s">
        <v>242</v>
      </c>
      <c r="BF1" s="26" t="s">
        <v>232</v>
      </c>
      <c r="BG1" s="62" t="s">
        <v>243</v>
      </c>
      <c r="BH1" s="20" t="s">
        <v>168</v>
      </c>
      <c r="BI1" s="26" t="s">
        <v>169</v>
      </c>
      <c r="BJ1" s="26" t="s">
        <v>170</v>
      </c>
      <c r="BK1" s="26" t="s">
        <v>171</v>
      </c>
      <c r="BL1" s="26" t="s">
        <v>178</v>
      </c>
      <c r="BM1" s="26" t="s">
        <v>179</v>
      </c>
      <c r="BQ1" s="26" t="s">
        <v>7</v>
      </c>
      <c r="BR1" s="26" t="s">
        <v>8</v>
      </c>
      <c r="BS1" s="26" t="s">
        <v>112</v>
      </c>
      <c r="BT1" s="26" t="s">
        <v>15</v>
      </c>
      <c r="BU1" s="26" t="s">
        <v>16</v>
      </c>
      <c r="BV1" s="51" t="s">
        <v>255</v>
      </c>
      <c r="BW1" s="51" t="s">
        <v>256</v>
      </c>
      <c r="BX1" s="51"/>
      <c r="BY1" s="19" t="s">
        <v>113</v>
      </c>
      <c r="BZ1" s="26" t="s">
        <v>152</v>
      </c>
      <c r="CA1" s="26" t="s">
        <v>153</v>
      </c>
      <c r="CB1" s="26" t="s">
        <v>154</v>
      </c>
      <c r="CC1" s="26" t="s">
        <v>180</v>
      </c>
      <c r="CD1" s="26" t="s">
        <v>181</v>
      </c>
      <c r="CG1" s="26" t="s">
        <v>35</v>
      </c>
      <c r="CH1" s="26" t="s">
        <v>22</v>
      </c>
      <c r="CI1" s="26" t="s">
        <v>115</v>
      </c>
      <c r="CJ1" s="20" t="s">
        <v>122</v>
      </c>
      <c r="CK1" s="26" t="s">
        <v>139</v>
      </c>
      <c r="CL1" s="26" t="s">
        <v>140</v>
      </c>
      <c r="CM1" s="26" t="s">
        <v>141</v>
      </c>
      <c r="CN1" s="28"/>
      <c r="CO1" s="26" t="s">
        <v>21</v>
      </c>
      <c r="CP1" s="26" t="s">
        <v>39</v>
      </c>
      <c r="CQ1" s="51" t="s">
        <v>249</v>
      </c>
      <c r="CR1" s="51" t="s">
        <v>250</v>
      </c>
      <c r="CS1" s="51" t="s">
        <v>252</v>
      </c>
      <c r="CT1" s="51" t="s">
        <v>252</v>
      </c>
      <c r="CU1" s="26" t="s">
        <v>147</v>
      </c>
      <c r="CV1" s="21" t="s">
        <v>148</v>
      </c>
      <c r="CW1" s="26" t="s">
        <v>149</v>
      </c>
      <c r="CX1" s="26" t="s">
        <v>150</v>
      </c>
      <c r="CY1" s="26" t="s">
        <v>151</v>
      </c>
      <c r="CZ1" s="26" t="s">
        <v>192</v>
      </c>
      <c r="DA1" s="26" t="s">
        <v>193</v>
      </c>
      <c r="DE1" s="26" t="s">
        <v>32</v>
      </c>
      <c r="DF1" s="26" t="s">
        <v>24</v>
      </c>
      <c r="DG1" s="51" t="s">
        <v>253</v>
      </c>
      <c r="DH1" s="51" t="s">
        <v>254</v>
      </c>
      <c r="DI1" s="26" t="s">
        <v>115</v>
      </c>
      <c r="DJ1" s="22" t="s">
        <v>143</v>
      </c>
      <c r="DK1" s="26" t="s">
        <v>144</v>
      </c>
      <c r="DL1" s="26" t="s">
        <v>145</v>
      </c>
      <c r="DM1" s="26" t="s">
        <v>146</v>
      </c>
      <c r="DN1" s="26" t="s">
        <v>182</v>
      </c>
      <c r="DO1" s="26" t="s">
        <v>183</v>
      </c>
      <c r="DP1" s="28"/>
      <c r="DT1" s="26" t="s">
        <v>26</v>
      </c>
      <c r="DU1" s="26" t="s">
        <v>31</v>
      </c>
      <c r="DV1" s="26" t="s">
        <v>115</v>
      </c>
      <c r="DW1" s="23" t="s">
        <v>123</v>
      </c>
      <c r="DX1" s="28"/>
      <c r="DZ1" s="29" t="s">
        <v>28</v>
      </c>
      <c r="EA1" s="29" t="s">
        <v>33</v>
      </c>
      <c r="EB1" s="29" t="s">
        <v>147</v>
      </c>
      <c r="EC1" s="24" t="s">
        <v>155</v>
      </c>
      <c r="ED1" s="29" t="s">
        <v>156</v>
      </c>
      <c r="EE1" s="29" t="s">
        <v>157</v>
      </c>
      <c r="EF1" s="29" t="s">
        <v>158</v>
      </c>
      <c r="EH1" s="29" t="s">
        <v>38</v>
      </c>
      <c r="EI1" s="29" t="s">
        <v>159</v>
      </c>
      <c r="EJ1" s="29" t="s">
        <v>160</v>
      </c>
      <c r="EK1" s="29" t="s">
        <v>29</v>
      </c>
      <c r="EL1" s="29" t="s">
        <v>147</v>
      </c>
      <c r="EM1" s="28"/>
      <c r="ER1" s="26" t="s">
        <v>37</v>
      </c>
      <c r="ES1" s="62" t="s">
        <v>23</v>
      </c>
      <c r="ET1" s="26" t="s">
        <v>161</v>
      </c>
      <c r="EU1" s="62" t="s">
        <v>162</v>
      </c>
      <c r="EV1" s="51" t="s">
        <v>196</v>
      </c>
      <c r="EW1" s="62" t="s">
        <v>221</v>
      </c>
      <c r="EX1" s="51" t="s">
        <v>222</v>
      </c>
      <c r="EY1" s="26" t="s">
        <v>223</v>
      </c>
      <c r="EZ1" s="62" t="s">
        <v>224</v>
      </c>
      <c r="FA1" s="26" t="s">
        <v>163</v>
      </c>
      <c r="FB1" s="49" t="s">
        <v>164</v>
      </c>
      <c r="FC1" s="26" t="s">
        <v>165</v>
      </c>
      <c r="FD1" s="26" t="s">
        <v>166</v>
      </c>
      <c r="FE1" s="26" t="s">
        <v>167</v>
      </c>
      <c r="FF1" s="26" t="s">
        <v>184</v>
      </c>
      <c r="FG1" s="26" t="s">
        <v>185</v>
      </c>
      <c r="FK1" s="26" t="s">
        <v>40</v>
      </c>
      <c r="FL1" s="26" t="s">
        <v>20</v>
      </c>
      <c r="FM1" s="26" t="s">
        <v>118</v>
      </c>
      <c r="FN1" s="26" t="s">
        <v>119</v>
      </c>
      <c r="FO1" s="26" t="s">
        <v>120</v>
      </c>
      <c r="FP1" s="25" t="s">
        <v>121</v>
      </c>
      <c r="FQ1" s="26" t="s">
        <v>136</v>
      </c>
      <c r="FR1" s="26" t="s">
        <v>137</v>
      </c>
      <c r="FS1" s="26" t="s">
        <v>138</v>
      </c>
      <c r="FT1" s="26" t="s">
        <v>190</v>
      </c>
      <c r="FU1" s="26" t="s">
        <v>191</v>
      </c>
      <c r="FW1" s="29" t="s">
        <v>25</v>
      </c>
      <c r="FX1" s="26" t="s">
        <v>30</v>
      </c>
      <c r="FY1" s="26" t="s">
        <v>41</v>
      </c>
      <c r="FZ1" s="26" t="s">
        <v>42</v>
      </c>
      <c r="GA1" s="70" t="s">
        <v>237</v>
      </c>
      <c r="GB1" s="70" t="s">
        <v>238</v>
      </c>
      <c r="GC1" s="70" t="s">
        <v>239</v>
      </c>
      <c r="GD1" s="70" t="s">
        <v>236</v>
      </c>
      <c r="GE1" s="70" t="s">
        <v>232</v>
      </c>
      <c r="GF1" s="71" t="s">
        <v>240</v>
      </c>
      <c r="GG1" s="26" t="s">
        <v>115</v>
      </c>
      <c r="GH1" s="20" t="s">
        <v>117</v>
      </c>
      <c r="GI1" s="26" t="s">
        <v>134</v>
      </c>
      <c r="GJ1" s="26" t="s">
        <v>135</v>
      </c>
      <c r="GK1" s="26" t="s">
        <v>142</v>
      </c>
      <c r="GL1" s="26" t="s">
        <v>194</v>
      </c>
      <c r="GM1" s="26" t="s">
        <v>195</v>
      </c>
      <c r="GP1" s="30" t="s">
        <v>36</v>
      </c>
      <c r="GQ1" s="62" t="s">
        <v>43</v>
      </c>
      <c r="GR1" s="62" t="s">
        <v>44</v>
      </c>
      <c r="GS1" s="70" t="s">
        <v>230</v>
      </c>
      <c r="GT1" s="70" t="s">
        <v>232</v>
      </c>
      <c r="GU1" s="71" t="s">
        <v>233</v>
      </c>
      <c r="GV1" s="70" t="s">
        <v>231</v>
      </c>
      <c r="GW1" s="70"/>
      <c r="GX1" s="70" t="s">
        <v>234</v>
      </c>
      <c r="GY1" s="26" t="s">
        <v>115</v>
      </c>
      <c r="GZ1" s="20" t="s">
        <v>116</v>
      </c>
      <c r="HA1" s="26" t="s">
        <v>128</v>
      </c>
      <c r="HB1" s="26" t="s">
        <v>129</v>
      </c>
      <c r="HC1" s="26" t="s">
        <v>130</v>
      </c>
      <c r="HD1" s="26" t="s">
        <v>186</v>
      </c>
      <c r="HE1" s="26" t="s">
        <v>187</v>
      </c>
      <c r="HF1" s="28"/>
      <c r="HG1" s="28"/>
      <c r="HH1" s="29" t="s">
        <v>34</v>
      </c>
      <c r="HI1" s="29" t="s">
        <v>45</v>
      </c>
      <c r="HJ1" s="62" t="s">
        <v>46</v>
      </c>
      <c r="HK1" s="26" t="s">
        <v>27</v>
      </c>
      <c r="HL1" s="70" t="s">
        <v>225</v>
      </c>
      <c r="HM1" s="70" t="s">
        <v>227</v>
      </c>
      <c r="HN1" s="71" t="s">
        <v>228</v>
      </c>
      <c r="HO1" s="70" t="s">
        <v>226</v>
      </c>
      <c r="HP1" s="70"/>
      <c r="HQ1" s="71" t="s">
        <v>229</v>
      </c>
      <c r="HR1" s="26" t="s">
        <v>115</v>
      </c>
      <c r="HS1" s="20" t="s">
        <v>114</v>
      </c>
      <c r="HT1" s="26" t="s">
        <v>131</v>
      </c>
      <c r="HU1" s="26" t="s">
        <v>132</v>
      </c>
      <c r="HV1" s="26" t="s">
        <v>133</v>
      </c>
      <c r="HW1" s="26" t="s">
        <v>188</v>
      </c>
      <c r="HX1" s="26" t="s">
        <v>189</v>
      </c>
    </row>
    <row r="2" spans="1:232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51">
        <v>22.67</v>
      </c>
      <c r="H2" s="51">
        <f>G2+6.76</f>
        <v>29.43</v>
      </c>
      <c r="L2" s="5">
        <f t="shared" ref="L2:L49" si="2">AVERAGE(F2,D2)</f>
        <v>29.854999999999997</v>
      </c>
      <c r="M2" s="84">
        <f t="shared" ref="M2:M49" si="3">10^(-(0.3012*L2)+11.434)</f>
        <v>276.48654400942144</v>
      </c>
      <c r="O2" s="48">
        <v>20.84</v>
      </c>
      <c r="P2" s="85">
        <v>25.99</v>
      </c>
      <c r="Q2" s="85">
        <v>25.72</v>
      </c>
      <c r="R2" s="86">
        <v>23.75</v>
      </c>
      <c r="S2" s="85">
        <v>26.04</v>
      </c>
      <c r="T2" s="87">
        <v>26.87</v>
      </c>
      <c r="Y2" s="88">
        <f t="shared" ref="Y2:Y49" si="4">AVERAGE(P2,Q2,S2,T2)</f>
        <v>26.155000000000001</v>
      </c>
      <c r="Z2" s="84">
        <f t="shared" ref="Z2:Z65" si="5">10^(-(0.3012*Y2)+11.434)</f>
        <v>3598.437798448374</v>
      </c>
      <c r="AB2" s="51">
        <v>30.78</v>
      </c>
      <c r="AC2" s="51">
        <v>32.793200200000001</v>
      </c>
      <c r="AD2" s="51">
        <f>AB2+4.27</f>
        <v>35.049999999999997</v>
      </c>
      <c r="AE2" s="77">
        <f>(AC2+AD2)/2</f>
        <v>33.921600099999999</v>
      </c>
      <c r="AF2" s="84">
        <f t="shared" ref="AF2:AF65" si="6">10^(-(0.3012*AE2)+11.434)</f>
        <v>16.474568555232768</v>
      </c>
      <c r="AH2" s="1">
        <v>24.93</v>
      </c>
      <c r="AI2" s="1">
        <v>29.17</v>
      </c>
      <c r="AJ2" s="1">
        <f>AI2-AH2</f>
        <v>4.240000000000002</v>
      </c>
      <c r="AK2" s="1">
        <f>AH2+5.62</f>
        <v>30.55</v>
      </c>
      <c r="AL2" s="1">
        <f>ABS(AK2-AI2)</f>
        <v>1.379999999999999</v>
      </c>
      <c r="AM2" s="1">
        <v>30.15</v>
      </c>
      <c r="AN2" s="1">
        <v>31.2</v>
      </c>
      <c r="AO2" s="1">
        <v>30.53</v>
      </c>
      <c r="AP2" s="51"/>
      <c r="AQ2" s="63"/>
      <c r="AR2" s="51"/>
      <c r="AS2" s="63"/>
      <c r="AT2" s="10">
        <f t="shared" ref="AT2:AT49" si="7">AVERAGE(AK2,AI2,AM2,AN2,AO2)</f>
        <v>30.320000000000004</v>
      </c>
      <c r="AU2" s="9">
        <f t="shared" ref="AU2:AU50" si="8">10^(-(0.3012*AT2)+11.434)</f>
        <v>200.27004711938019</v>
      </c>
      <c r="AV2" s="9">
        <f t="shared" ref="AV2:AV33" si="9">AU2/M2</f>
        <v>0.72433921815940483</v>
      </c>
      <c r="AW2" s="9">
        <f t="shared" ref="AW2:AW50" si="10">AV2/MIN(AV$2:AV$49)</f>
        <v>4.1558972350404719</v>
      </c>
      <c r="AX2" s="9">
        <f t="shared" ref="AX2:AX33" si="11">2^(L2-AT2)</f>
        <v>0.72447107727743598</v>
      </c>
      <c r="AY2" s="9">
        <f t="shared" ref="AY2:AY33" si="12">2^(Y2-AT2)</f>
        <v>5.5745532463755701E-2</v>
      </c>
      <c r="AZ2" s="9"/>
      <c r="BA2" s="9"/>
      <c r="BB2" s="65" t="s">
        <v>54</v>
      </c>
      <c r="BC2" s="65" t="s">
        <v>54</v>
      </c>
      <c r="BD2" s="63">
        <v>38.127971359999997</v>
      </c>
      <c r="BE2" s="51">
        <v>37.340000000000003</v>
      </c>
      <c r="BF2" s="51">
        <f>AVERAGE(BB2:BD2)-BE2</f>
        <v>0.78797135999999313</v>
      </c>
      <c r="BG2" s="63">
        <f>BE2+4.81</f>
        <v>42.150000000000006</v>
      </c>
      <c r="BH2" s="11">
        <f>AVERAGE(BB2,BC2,BD2,BG2)</f>
        <v>40.138985680000005</v>
      </c>
      <c r="BI2" s="9">
        <f>10^(-(0.3012*BH2)+11.434)</f>
        <v>0.22087039770776482</v>
      </c>
      <c r="BJ2" s="9">
        <f t="shared" ref="BJ2:BJ49" si="13">BI2/$M2</f>
        <v>7.9884682453204136E-4</v>
      </c>
      <c r="BK2" s="9">
        <f t="shared" ref="BK2:BK49" si="14">BJ2/MIN(BJ$2:BJ$49)</f>
        <v>9.6991910331321183</v>
      </c>
      <c r="BL2" s="9">
        <f>2^($L2-BH2)</f>
        <v>8.0206919239630449E-4</v>
      </c>
      <c r="BM2" s="9">
        <f t="shared" ref="BM2:BM50" si="15">2^($Y2-BH2)</f>
        <v>6.1716437833423844E-5</v>
      </c>
      <c r="BQ2" s="9">
        <v>30.01</v>
      </c>
      <c r="BR2" s="9">
        <v>30.02</v>
      </c>
      <c r="BS2" s="9">
        <f t="shared" ref="BS2:BS49" si="16">ABS(BQ2-BR2)</f>
        <v>9.9999999999980105E-3</v>
      </c>
      <c r="BT2" s="9">
        <v>30.69</v>
      </c>
      <c r="BU2" s="9">
        <v>31.46</v>
      </c>
      <c r="BW2" s="51"/>
      <c r="BX2" s="51"/>
      <c r="BY2" s="10">
        <f t="shared" ref="BY2:BY49" si="17">AVERAGE(BQ2,BR2,BT2,BU2)</f>
        <v>30.545000000000002</v>
      </c>
      <c r="BZ2" s="9">
        <f t="shared" ref="BZ2:BZ65" si="18">10^(-(0.3012*BY2)+11.434)</f>
        <v>171.33496492398916</v>
      </c>
      <c r="CA2" s="9">
        <f t="shared" ref="CA2:CA50" si="19">BZ2/$M2</f>
        <v>0.61968644997837874</v>
      </c>
      <c r="CB2" s="9">
        <f t="shared" ref="CB2:CB50" si="20">CA2/MIN(CA$2:CA$49)</f>
        <v>9.3296209649951685</v>
      </c>
      <c r="CC2" s="9">
        <f>2^($L2-BY2)</f>
        <v>0.61985384996949122</v>
      </c>
      <c r="CD2" s="9">
        <f t="shared" ref="CD2:CD50" si="21">2^($Y2-BY2)</f>
        <v>4.7695600280017472E-2</v>
      </c>
      <c r="CG2" s="9">
        <v>32.07</v>
      </c>
      <c r="CH2" s="9">
        <v>33.61</v>
      </c>
      <c r="CI2" s="9">
        <f>MAX(CG2:CH2)-MIN(CG2:CH2)</f>
        <v>1.5399999999999991</v>
      </c>
      <c r="CJ2" s="11">
        <f t="shared" ref="CJ2:CJ49" si="22">AVERAGE(CG2:CH2)</f>
        <v>32.840000000000003</v>
      </c>
      <c r="CK2" s="9">
        <f>10^(-(0.3012*CJ2)+11.434)</f>
        <v>34.881246798503398</v>
      </c>
      <c r="CL2" s="9">
        <f t="shared" ref="CL2:CL49" si="23">CK2/$M2</f>
        <v>0.12615893089290739</v>
      </c>
      <c r="CM2" s="9">
        <f t="shared" ref="CM2:CM49" si="24">CL2/MIN(CL$2:CL$49)</f>
        <v>5.9234946425667481</v>
      </c>
      <c r="CN2" s="6"/>
      <c r="CO2" s="9">
        <v>26.79</v>
      </c>
      <c r="CP2" s="9">
        <v>27.85</v>
      </c>
      <c r="CS2" s="51"/>
      <c r="CT2" s="51"/>
      <c r="CU2" s="9">
        <f t="shared" ref="CU2:CU49" si="25">ABS(CO2-CP2)</f>
        <v>1.0600000000000023</v>
      </c>
      <c r="CV2" s="12">
        <f t="shared" ref="CV2:CV49" si="26">AVERAGE(CO2,CP2)</f>
        <v>27.32</v>
      </c>
      <c r="CW2" s="9">
        <f t="shared" ref="CW2:CW65" si="27">10^(-(0.3012*CV2)+11.434)</f>
        <v>1604.0429765469953</v>
      </c>
      <c r="CX2" s="9">
        <f t="shared" ref="CX2:CX50" si="28">CW2/$M2</f>
        <v>5.8015227550905211</v>
      </c>
      <c r="CY2" s="9">
        <f t="shared" ref="CY2:CY50" si="29">CX2/MIN(CX$2:CX$49)</f>
        <v>19.800036916970559</v>
      </c>
      <c r="CZ2" s="9">
        <f>2^($L2-CV2)</f>
        <v>5.7957686182195021</v>
      </c>
      <c r="DA2" s="9">
        <f t="shared" ref="DA2:DA50" si="30">2^($Y2-CV2)</f>
        <v>0.44596425971004661</v>
      </c>
      <c r="DE2" s="9">
        <v>38.89</v>
      </c>
      <c r="DF2" s="9">
        <v>38.25</v>
      </c>
      <c r="DG2" s="51" t="s">
        <v>235</v>
      </c>
      <c r="DH2" s="51"/>
      <c r="DI2" s="13">
        <f t="shared" ref="DI2:DI49" si="31">MAX(DE2:DF2)-MIN(DE2:DF2)</f>
        <v>0.64000000000000057</v>
      </c>
      <c r="DJ2" s="14">
        <f>AVERAGE(DE2:DG2)</f>
        <v>38.57</v>
      </c>
      <c r="DK2" s="9">
        <f>10^(-(0.3012*DJ2)+11.434)</f>
        <v>0.65571633075822755</v>
      </c>
      <c r="DL2" s="9">
        <f t="shared" ref="DL2:DL50" si="32">DK2/$M2</f>
        <v>2.37160304892047E-3</v>
      </c>
      <c r="DM2" s="9" t="e">
        <f t="shared" ref="DM2:DM50" si="33">DL2/MIN(DL$2:DL$49)</f>
        <v>#DIV/0!</v>
      </c>
      <c r="DN2" s="9">
        <f>2^($L2-DJ2)</f>
        <v>2.3797075462406022E-3</v>
      </c>
      <c r="DO2" s="9">
        <f t="shared" ref="DO2:DO49" si="34">2^($Y2-DJ2)</f>
        <v>1.8311022818430411E-4</v>
      </c>
      <c r="DP2" s="6"/>
      <c r="DT2" s="9">
        <v>28.77</v>
      </c>
      <c r="DU2" s="9">
        <v>27.51</v>
      </c>
      <c r="DV2" s="9">
        <f>MAX(DT2:DU2)-MIN(DT2:DU2)</f>
        <v>1.259999999999998</v>
      </c>
      <c r="DW2" s="15">
        <f>AVERAGE(DT2:DU2)</f>
        <v>28.14</v>
      </c>
      <c r="DX2" s="6"/>
      <c r="DY2" s="9"/>
      <c r="DZ2" s="16">
        <v>29.74</v>
      </c>
      <c r="EA2" s="16">
        <v>31.66</v>
      </c>
      <c r="EB2" s="16">
        <f>ABS(DZ2-EA2)</f>
        <v>1.9200000000000017</v>
      </c>
      <c r="EC2" s="17">
        <f>AVERAGE(DZ2,EA2)</f>
        <v>30.7</v>
      </c>
      <c r="ED2" s="16">
        <f t="shared" ref="ED2:ED49" si="35">10^(-(0.3012*EC2)+11.434)</f>
        <v>153.87214218129097</v>
      </c>
      <c r="EE2" s="16">
        <f t="shared" ref="EE2:EE49" si="36">ED2/$M2</f>
        <v>0.55652669366812901</v>
      </c>
      <c r="EF2" s="16">
        <f t="shared" ref="EF2:EF49" si="37">EE2/MIN(EE$2:EE$49)</f>
        <v>776.27214028257072</v>
      </c>
      <c r="EG2" s="9"/>
      <c r="EH2" s="16">
        <v>28.95</v>
      </c>
      <c r="EI2" s="16">
        <f>EK2-EH2</f>
        <v>3.0399999999999991</v>
      </c>
      <c r="EJ2" s="18">
        <f>EH2+5.87</f>
        <v>34.82</v>
      </c>
      <c r="EK2" s="16">
        <v>31.99</v>
      </c>
      <c r="EL2" s="16">
        <f>ABS(EJ2-EK2)</f>
        <v>2.8300000000000018</v>
      </c>
      <c r="EM2" s="6"/>
      <c r="EQ2" s="9"/>
      <c r="ER2" s="9">
        <v>29.13</v>
      </c>
      <c r="ES2" s="65">
        <v>32.200000000000003</v>
      </c>
      <c r="ET2" s="9">
        <f>ES2-ER2</f>
        <v>3.0700000000000038</v>
      </c>
      <c r="EU2" s="65">
        <f t="shared" ref="EU2:EU49" si="38">ER2+4.83</f>
        <v>33.96</v>
      </c>
      <c r="EV2" s="51">
        <v>27.29</v>
      </c>
      <c r="EW2" s="64">
        <f>EV2+6</f>
        <v>33.29</v>
      </c>
      <c r="EX2" s="51">
        <v>27.34</v>
      </c>
      <c r="EY2" s="51">
        <f>FB2-EX2</f>
        <v>5.7474999999999987</v>
      </c>
      <c r="EZ2" s="63">
        <f>EX2+5.56</f>
        <v>32.9</v>
      </c>
      <c r="FA2" s="9">
        <f t="shared" ref="FA2:FA49" si="39">MAX(ES2,EU2,EW2)-MIN(ES2,EU2,EW2)</f>
        <v>1.759999999999998</v>
      </c>
      <c r="FB2" s="50">
        <f>AVERAGE(ES2,EU2,EW2,EZ2)</f>
        <v>33.087499999999999</v>
      </c>
      <c r="FC2" s="9">
        <f t="shared" ref="FC2:FC49" si="40">10^(-(0.3012*FB2)+11.434)</f>
        <v>29.379540562052394</v>
      </c>
      <c r="FD2" s="9">
        <f t="shared" ref="FD2:FD49" si="41">FC2/$M2</f>
        <v>0.10626029077585515</v>
      </c>
      <c r="FE2" s="9">
        <f t="shared" ref="FE2:FE49" si="42">FD2/MIN(FD$2:FD$49)</f>
        <v>2.3386756830865258</v>
      </c>
      <c r="FF2" s="9">
        <f>2^($L2-FB2)</f>
        <v>0.10639483343875289</v>
      </c>
      <c r="FG2" s="9">
        <f t="shared" ref="FG2:FG49" si="43">2^($Y2-FB2)</f>
        <v>8.1867127998052416E-3</v>
      </c>
      <c r="FK2" s="9">
        <v>28.93</v>
      </c>
      <c r="FL2" s="9">
        <v>21.4</v>
      </c>
      <c r="FM2" s="9">
        <f>FK2-FL2</f>
        <v>7.5300000000000011</v>
      </c>
      <c r="FN2" s="9">
        <f>FL2+5.31</f>
        <v>26.709999999999997</v>
      </c>
      <c r="FO2" s="9">
        <f>ABS(FK2-FN2)</f>
        <v>2.2200000000000024</v>
      </c>
      <c r="FP2" s="7">
        <f>AVERAGE(FK2,FN2)</f>
        <v>27.82</v>
      </c>
      <c r="FQ2" s="9">
        <f t="shared" ref="FQ2:FQ49" si="44">10^(-(0.3012*FP2)+11.434)</f>
        <v>1134.0076909653576</v>
      </c>
      <c r="FR2" s="9">
        <f t="shared" ref="FR2:FR49" si="45">FQ2/$M2</f>
        <v>4.1014932391310719</v>
      </c>
      <c r="FS2" s="9">
        <f t="shared" ref="FS2:FS49" si="46">FR2/MIN(FR$2:FR$49)</f>
        <v>6.9238555697287261</v>
      </c>
      <c r="FT2" s="9">
        <f>2^($L2-FP2)</f>
        <v>4.0982272921311962</v>
      </c>
      <c r="FU2" s="9">
        <f t="shared" ref="FU2:FU50" si="47">2^($Y2-FP2)</f>
        <v>0.31534435220781259</v>
      </c>
      <c r="FW2" s="16">
        <v>28.88</v>
      </c>
      <c r="FX2" s="9">
        <v>26.8</v>
      </c>
      <c r="FY2" s="9">
        <v>28.24</v>
      </c>
      <c r="FZ2" s="9">
        <v>25.92</v>
      </c>
      <c r="GA2" s="51">
        <v>21.84</v>
      </c>
      <c r="GB2" s="51">
        <f>AVERAGE(FX2:FZ2)-GA2</f>
        <v>5.1466666666666683</v>
      </c>
      <c r="GC2" s="63">
        <f>GA2+3.97</f>
        <v>25.81</v>
      </c>
      <c r="GD2" s="51">
        <v>31.59399973</v>
      </c>
      <c r="GE2" s="51">
        <f>AVERAGE(FX2:FZ2)-GD2</f>
        <v>-4.607333063333332</v>
      </c>
      <c r="GF2" s="63">
        <f>GD2-3.28</f>
        <v>28.313999729999999</v>
      </c>
      <c r="GG2" s="9">
        <f>MAX(FX2:FZ2)-MIN(FX2:FZ2)</f>
        <v>2.3199999999999967</v>
      </c>
      <c r="GH2" s="11">
        <f>AVERAGE(FX2:FZ2,GC2,GF2)</f>
        <v>27.016799946000003</v>
      </c>
      <c r="GI2" s="9">
        <f t="shared" ref="GI2:GI49" si="48">10^(-(0.3012*GH2)+11.434)</f>
        <v>1979.4286699034765</v>
      </c>
      <c r="GJ2" s="9">
        <f t="shared" ref="GJ2:GJ49" si="49">GI2/M2</f>
        <v>7.1592224388179497</v>
      </c>
      <c r="GK2" s="9">
        <f t="shared" ref="GK2:GK49" si="50">GJ2/MIN(GJ$2:GJ$49)</f>
        <v>4.1942037789432156</v>
      </c>
      <c r="GL2" s="9">
        <f>2^($L2-GH2)</f>
        <v>7.1512728747011929</v>
      </c>
      <c r="GM2" s="9">
        <f t="shared" ref="GM2:GM50" si="51">2^($Y2-GH2)</f>
        <v>0.55026560299958993</v>
      </c>
      <c r="GN2" s="9"/>
      <c r="GO2" s="9"/>
      <c r="GP2" s="8">
        <v>22.85</v>
      </c>
      <c r="GQ2" s="65">
        <v>26.89</v>
      </c>
      <c r="GR2" s="65">
        <v>27.6</v>
      </c>
      <c r="GS2" s="51">
        <v>27.908795120000001</v>
      </c>
      <c r="GT2" s="51">
        <f>((GQ2+GR2)/2)-GS2</f>
        <v>-0.66379511999999963</v>
      </c>
      <c r="GU2" s="63">
        <f>GS2-1.71</f>
        <v>26.19879512</v>
      </c>
      <c r="GV2" s="51">
        <v>27.24</v>
      </c>
      <c r="GW2" s="51">
        <f>((GQ2+GR2)/2)-GV2</f>
        <v>5.000000000002558E-3</v>
      </c>
      <c r="GX2" s="63">
        <f>GV2+3.36</f>
        <v>30.599999999999998</v>
      </c>
      <c r="GY2" s="9">
        <f>MAX(GQ2:GR2)-MIN(GQ2:GR2)</f>
        <v>0.71000000000000085</v>
      </c>
      <c r="GZ2" s="11">
        <f>AVERAGE(GQ2,GR2,GU2,GX2)</f>
        <v>27.822198780000001</v>
      </c>
      <c r="HA2" s="9">
        <f t="shared" ref="HA2:HA49" si="52">10^(-(0.3012*GZ2)+11.434)</f>
        <v>1132.2797164224089</v>
      </c>
      <c r="HB2" s="9">
        <f t="shared" ref="HB2:HB49" si="53">HA2/M2</f>
        <v>4.0952434791323</v>
      </c>
      <c r="HC2" s="9">
        <f t="shared" ref="HC2:HC49" si="54">HB2/MIN(HB$2:HB$49)</f>
        <v>9.0073591555775128</v>
      </c>
      <c r="HD2" s="9">
        <f>2^($L2-GZ2)</f>
        <v>4.0919860307232856</v>
      </c>
      <c r="HE2" s="9">
        <f t="shared" ref="HE2:HE50" si="55">2^($Y2-GZ2)</f>
        <v>0.31486410882565169</v>
      </c>
      <c r="HF2" s="6"/>
      <c r="HG2" s="6"/>
      <c r="HH2" s="16">
        <v>28.43</v>
      </c>
      <c r="HI2" s="16">
        <v>29.5</v>
      </c>
      <c r="HJ2" s="65">
        <v>31.58</v>
      </c>
      <c r="HK2" s="9">
        <v>30.1</v>
      </c>
      <c r="HL2" s="51">
        <v>25.57</v>
      </c>
      <c r="HM2" s="51">
        <f>((HJ2+HK2)/2)-HL2</f>
        <v>5.27</v>
      </c>
      <c r="HN2" s="63">
        <f>HL2+6.22</f>
        <v>31.79</v>
      </c>
      <c r="HO2" s="51">
        <v>26.3</v>
      </c>
      <c r="HP2" s="51">
        <f>((HJ2+HK2)/2)-HO2</f>
        <v>4.5399999999999991</v>
      </c>
      <c r="HQ2" s="63">
        <f>HO2+5.46</f>
        <v>31.76</v>
      </c>
      <c r="HR2" s="9">
        <f>MAX(HI2:HK2)-MIN(HI2:HK2)</f>
        <v>2.0799999999999983</v>
      </c>
      <c r="HS2" s="11">
        <f>AVERAGE(HJ2,HN2,HQ2)</f>
        <v>31.709999999999997</v>
      </c>
      <c r="HT2" s="9">
        <f t="shared" ref="HT2:HT49" si="56">10^(-(0.3012*HS2)+11.434)</f>
        <v>76.374433161455684</v>
      </c>
      <c r="HU2" s="9">
        <f t="shared" ref="HU2:HU49" si="57">HT2/M2</f>
        <v>0.27623200772784506</v>
      </c>
      <c r="HV2" s="9">
        <f t="shared" ref="HV2:HV49" si="58">HU2/MIN(HU$2:HU$49)</f>
        <v>5.2343649595606507</v>
      </c>
      <c r="HW2" s="9">
        <f>2^($L2-HS2)</f>
        <v>0.27643266333006711</v>
      </c>
      <c r="HX2" s="9">
        <f t="shared" ref="HX2:HX50" si="59">2^($Y2-HS2)</f>
        <v>2.1270533070304333E-2</v>
      </c>
    </row>
    <row r="3" spans="1:232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51">
        <v>20.309999999999999</v>
      </c>
      <c r="H3" s="51">
        <f t="shared" ref="H3:H9" si="60">G3+6.76</f>
        <v>27.07</v>
      </c>
      <c r="L3" s="5">
        <f t="shared" si="2"/>
        <v>29.8</v>
      </c>
      <c r="M3" s="84">
        <f t="shared" si="3"/>
        <v>287.23674724359432</v>
      </c>
      <c r="O3" s="48">
        <v>19.850000000000001</v>
      </c>
      <c r="P3" s="85">
        <v>24.8</v>
      </c>
      <c r="Q3" s="85">
        <v>24.96</v>
      </c>
      <c r="R3" s="86">
        <v>23.5</v>
      </c>
      <c r="S3" s="85">
        <v>25.78</v>
      </c>
      <c r="T3" s="87">
        <v>25.88</v>
      </c>
      <c r="Y3" s="88">
        <f t="shared" si="4"/>
        <v>25.355</v>
      </c>
      <c r="Z3" s="84">
        <f t="shared" si="5"/>
        <v>6267.2064331819684</v>
      </c>
      <c r="AB3" s="51">
        <v>29.83</v>
      </c>
      <c r="AC3" s="51">
        <v>32.037701079999998</v>
      </c>
      <c r="AD3" s="51">
        <f t="shared" ref="AD3:AD66" si="61">AB3+4.27</f>
        <v>34.099999999999994</v>
      </c>
      <c r="AE3" s="77">
        <f t="shared" ref="AE3:AE66" si="62">(AC3+AD3)/2</f>
        <v>33.06885054</v>
      </c>
      <c r="AF3" s="84">
        <f t="shared" si="6"/>
        <v>29.762007195720482</v>
      </c>
      <c r="AH3" s="1">
        <v>24.83</v>
      </c>
      <c r="AI3" s="1">
        <v>29.94</v>
      </c>
      <c r="AJ3" s="1">
        <f t="shared" ref="AJ3:AJ49" si="63">AI3-AH3</f>
        <v>5.110000000000003</v>
      </c>
      <c r="AK3" s="1">
        <f t="shared" ref="AK3:AK49" si="64">AH3+5.62</f>
        <v>30.45</v>
      </c>
      <c r="AL3" s="1">
        <f t="shared" ref="AL3:AL49" si="65">ABS(AK3-AI3)</f>
        <v>0.50999999999999801</v>
      </c>
      <c r="AM3" s="1">
        <v>30.17</v>
      </c>
      <c r="AN3" s="1">
        <v>31.4</v>
      </c>
      <c r="AO3" s="1">
        <v>30.77</v>
      </c>
      <c r="AP3" s="51"/>
      <c r="AQ3" s="63"/>
      <c r="AR3" s="51"/>
      <c r="AS3" s="63"/>
      <c r="AT3" s="10">
        <f t="shared" si="7"/>
        <v>30.546000000000003</v>
      </c>
      <c r="AU3" s="9">
        <f t="shared" si="8"/>
        <v>171.2161787033202</v>
      </c>
      <c r="AV3" s="9">
        <f t="shared" si="9"/>
        <v>0.59608034259668874</v>
      </c>
      <c r="AW3" s="9">
        <f t="shared" si="10"/>
        <v>3.4200117645906478</v>
      </c>
      <c r="AX3" s="9">
        <f t="shared" si="11"/>
        <v>0.59625443616531493</v>
      </c>
      <c r="AY3" s="9">
        <f t="shared" si="12"/>
        <v>2.7374947345847632E-2</v>
      </c>
      <c r="AZ3" s="9"/>
      <c r="BA3" s="9"/>
      <c r="BB3" s="65" t="s">
        <v>54</v>
      </c>
      <c r="BC3" s="65" t="s">
        <v>54</v>
      </c>
      <c r="BD3" s="63" t="s">
        <v>235</v>
      </c>
      <c r="BE3" s="51">
        <v>37.74</v>
      </c>
      <c r="BF3" s="51"/>
      <c r="BG3" s="63">
        <f t="shared" ref="BG3:BG66" si="66">BE3+4.81</f>
        <v>42.550000000000004</v>
      </c>
      <c r="BH3" s="11">
        <f t="shared" ref="BH3:BH66" si="67">AVERAGE(BB3,BC3,BD3,BG3)</f>
        <v>42.550000000000004</v>
      </c>
      <c r="BI3" s="9">
        <f t="shared" ref="BI3:BI49" si="68">10^(-(0.3012*BH3)+11.434)</f>
        <v>4.1489671857468637E-2</v>
      </c>
      <c r="BJ3" s="9">
        <f t="shared" si="13"/>
        <v>1.444441641106695E-4</v>
      </c>
      <c r="BK3" s="9">
        <f t="shared" si="14"/>
        <v>1.7537674286320915</v>
      </c>
      <c r="BL3" s="9">
        <f t="shared" ref="BL3:BL50" si="69">2^($L3-BH3)</f>
        <v>1.4516688415560524E-4</v>
      </c>
      <c r="BM3" s="9">
        <f t="shared" si="15"/>
        <v>6.6648322747550351E-6</v>
      </c>
      <c r="BQ3" s="9">
        <v>29.74</v>
      </c>
      <c r="BR3" s="9">
        <v>29.94</v>
      </c>
      <c r="BS3" s="9">
        <f t="shared" si="16"/>
        <v>0.20000000000000284</v>
      </c>
      <c r="BT3" s="9">
        <v>30.93</v>
      </c>
      <c r="BU3" s="9">
        <v>31.32</v>
      </c>
      <c r="BW3" s="51"/>
      <c r="BX3" s="51"/>
      <c r="BY3" s="10">
        <f t="shared" si="17"/>
        <v>30.482500000000002</v>
      </c>
      <c r="BZ3" s="9">
        <f t="shared" si="18"/>
        <v>178.92498933523359</v>
      </c>
      <c r="CA3" s="9">
        <f t="shared" si="19"/>
        <v>0.62291817134210292</v>
      </c>
      <c r="CB3" s="9">
        <f t="shared" si="20"/>
        <v>9.3782757893649382</v>
      </c>
      <c r="CC3" s="9">
        <f t="shared" ref="CC3:CC50" si="70">2^($L3-BY3)</f>
        <v>0.62308461504078194</v>
      </c>
      <c r="CD3" s="9">
        <f t="shared" si="21"/>
        <v>2.8606761634256451E-2</v>
      </c>
      <c r="CG3" s="9">
        <v>31.26</v>
      </c>
      <c r="CH3" s="9">
        <v>32.97</v>
      </c>
      <c r="CI3" s="9">
        <f t="shared" ref="CI3:CI49" si="71">MAX(CG3:CH3)-MIN(CG3:CH3)</f>
        <v>1.7099999999999973</v>
      </c>
      <c r="CJ3" s="11">
        <f t="shared" si="22"/>
        <v>32.115000000000002</v>
      </c>
      <c r="CK3" s="9">
        <f t="shared" ref="CK3:CK49" si="72">10^(-(0.3012*CJ3)+11.434)</f>
        <v>57.671599955331963</v>
      </c>
      <c r="CL3" s="9">
        <f t="shared" si="23"/>
        <v>0.20078071663450123</v>
      </c>
      <c r="CM3" s="9">
        <f t="shared" si="24"/>
        <v>9.4271843530820831</v>
      </c>
      <c r="CN3" s="6"/>
      <c r="CO3" s="9">
        <v>28.59</v>
      </c>
      <c r="CP3" s="9">
        <v>28.36</v>
      </c>
      <c r="CS3" s="51"/>
      <c r="CT3" s="51"/>
      <c r="CU3" s="9">
        <f t="shared" si="25"/>
        <v>0.23000000000000043</v>
      </c>
      <c r="CV3" s="12">
        <f t="shared" si="26"/>
        <v>28.475000000000001</v>
      </c>
      <c r="CW3" s="9">
        <f t="shared" si="27"/>
        <v>719.99586127518592</v>
      </c>
      <c r="CX3" s="9">
        <f t="shared" si="28"/>
        <v>2.5066286545313976</v>
      </c>
      <c r="CY3" s="9">
        <f t="shared" si="29"/>
        <v>8.5548815357673309</v>
      </c>
      <c r="CZ3" s="9">
        <f t="shared" ref="CZ3:CZ50" si="73">2^($L3-CV3)</f>
        <v>2.5053288772482545</v>
      </c>
      <c r="DA3" s="9">
        <f t="shared" si="30"/>
        <v>0.1150234563281093</v>
      </c>
      <c r="DE3" s="9" t="s">
        <v>54</v>
      </c>
      <c r="DF3" s="9">
        <v>39.21</v>
      </c>
      <c r="DG3" s="51" t="s">
        <v>235</v>
      </c>
      <c r="DH3" s="51"/>
      <c r="DI3" s="13">
        <f t="shared" si="31"/>
        <v>0</v>
      </c>
      <c r="DJ3" s="14">
        <f t="shared" ref="DJ3:DJ49" si="74">AVERAGE(DE3:DG3)</f>
        <v>39.21</v>
      </c>
      <c r="DK3" s="9">
        <f t="shared" ref="DK3:DK66" si="75">10^(-(0.3012*DJ3)+11.434)</f>
        <v>0.42067625593929808</v>
      </c>
      <c r="DL3" s="9">
        <f t="shared" si="32"/>
        <v>1.4645628039456208E-3</v>
      </c>
      <c r="DM3" s="9" t="e">
        <f t="shared" si="33"/>
        <v>#DIV/0!</v>
      </c>
      <c r="DN3" s="9">
        <f t="shared" ref="DN3:DN50" si="76">2^($L3-DJ3)</f>
        <v>1.46996752676862E-3</v>
      </c>
      <c r="DO3" s="9">
        <f t="shared" si="34"/>
        <v>6.7488443195817151E-5</v>
      </c>
      <c r="DP3" s="6"/>
      <c r="DT3" s="9">
        <v>28.78</v>
      </c>
      <c r="DU3" s="9">
        <v>26.51</v>
      </c>
      <c r="DV3" s="9">
        <f t="shared" ref="DV3:DV49" si="77">MAX(DT3:DU3)-MIN(DT3:DU3)</f>
        <v>2.2699999999999996</v>
      </c>
      <c r="DW3" s="15">
        <f t="shared" ref="DW3:DW49" si="78">AVERAGE(DT3:DU3)</f>
        <v>27.645000000000003</v>
      </c>
      <c r="DX3" s="6"/>
      <c r="DY3" s="9"/>
      <c r="DZ3" s="16" t="s">
        <v>54</v>
      </c>
      <c r="EA3" s="16">
        <v>36.44</v>
      </c>
      <c r="EB3" s="16" t="e">
        <f t="shared" ref="EB3:EB49" si="79">ABS(DZ3-EA3)</f>
        <v>#VALUE!</v>
      </c>
      <c r="EC3" s="17">
        <f t="shared" ref="EC3:EC49" si="80">AVERAGE(DZ3,EA3)</f>
        <v>36.44</v>
      </c>
      <c r="ED3" s="16">
        <f t="shared" si="35"/>
        <v>2.872579124090143</v>
      </c>
      <c r="EE3" s="16">
        <f t="shared" si="36"/>
        <v>1.0000736854376158E-2</v>
      </c>
      <c r="EF3" s="16">
        <f t="shared" si="37"/>
        <v>13.949543643954682</v>
      </c>
      <c r="EG3" s="9"/>
      <c r="EH3" s="16">
        <v>29.32</v>
      </c>
      <c r="EI3" s="16">
        <f t="shared" ref="EI3:EI49" si="81">EK3-EH3</f>
        <v>2.0399999999999991</v>
      </c>
      <c r="EJ3" s="18">
        <f t="shared" ref="EJ3:EJ49" si="82">EH3+5.87</f>
        <v>35.19</v>
      </c>
      <c r="EK3" s="16">
        <v>31.36</v>
      </c>
      <c r="EL3" s="16">
        <f t="shared" ref="EL3:EL49" si="83">ABS(EJ3-EK3)</f>
        <v>3.8299999999999983</v>
      </c>
      <c r="EM3" s="6"/>
      <c r="EQ3" s="9"/>
      <c r="ER3" s="9">
        <v>28.98</v>
      </c>
      <c r="ES3" s="65">
        <v>32.76</v>
      </c>
      <c r="ET3" s="9">
        <f t="shared" ref="ET3:ET49" si="84">ES3-ER3</f>
        <v>3.7799999999999976</v>
      </c>
      <c r="EU3" s="65">
        <f t="shared" si="38"/>
        <v>33.81</v>
      </c>
      <c r="EV3" s="51">
        <v>27.32</v>
      </c>
      <c r="EW3" s="64">
        <f t="shared" ref="EW3:EW66" si="85">EV3+6</f>
        <v>33.32</v>
      </c>
      <c r="EX3" s="51">
        <v>27.57</v>
      </c>
      <c r="EY3" s="51">
        <f t="shared" ref="EY3:EY49" si="86">FB3-EX3</f>
        <v>5.6849999999999952</v>
      </c>
      <c r="EZ3" s="63">
        <f t="shared" ref="EZ3:EZ66" si="87">EX3+5.56</f>
        <v>33.130000000000003</v>
      </c>
      <c r="FA3" s="9">
        <f t="shared" si="39"/>
        <v>1.0500000000000043</v>
      </c>
      <c r="FB3" s="50">
        <f t="shared" ref="FB3:FB66" si="88">AVERAGE(ES3,EU3,EW3,EZ3)</f>
        <v>33.254999999999995</v>
      </c>
      <c r="FC3" s="9">
        <f t="shared" si="40"/>
        <v>26.157365447336211</v>
      </c>
      <c r="FD3" s="9">
        <f t="shared" si="41"/>
        <v>9.1065525906241951E-2</v>
      </c>
      <c r="FE3" s="9">
        <f t="shared" si="42"/>
        <v>2.0042551121345751</v>
      </c>
      <c r="FF3" s="9">
        <f t="shared" ref="FF3:FF49" si="89">2^($L3-FB3)</f>
        <v>9.1188771515011272E-2</v>
      </c>
      <c r="FG3" s="9">
        <f t="shared" si="43"/>
        <v>4.1866150880324107E-3</v>
      </c>
      <c r="FK3" s="9">
        <v>28.31</v>
      </c>
      <c r="FL3" s="9">
        <v>22.85</v>
      </c>
      <c r="FM3" s="9">
        <f t="shared" ref="FM3:FM49" si="90">FK3-FL3</f>
        <v>5.4599999999999973</v>
      </c>
      <c r="FN3" s="9">
        <f t="shared" ref="FN3:FN49" si="91">FL3+5.31</f>
        <v>28.16</v>
      </c>
      <c r="FO3" s="9">
        <f t="shared" ref="FO3:FO49" si="92">ABS(FK3-FN3)</f>
        <v>0.14999999999999858</v>
      </c>
      <c r="FP3" s="7">
        <f t="shared" ref="FP3:FP50" si="93">AVERAGE(FK3,FN3)</f>
        <v>28.234999999999999</v>
      </c>
      <c r="FQ3" s="9">
        <f t="shared" si="44"/>
        <v>850.38971697374518</v>
      </c>
      <c r="FR3" s="9">
        <f t="shared" si="45"/>
        <v>2.960588173812464</v>
      </c>
      <c r="FS3" s="9">
        <f t="shared" si="46"/>
        <v>4.9978590044603379</v>
      </c>
      <c r="FT3" s="9">
        <f t="shared" ref="FT3:FT50" si="94">2^($L3-FP3)</f>
        <v>2.9587750184976773</v>
      </c>
      <c r="FU3" s="9">
        <f t="shared" si="47"/>
        <v>0.13584185781575736</v>
      </c>
      <c r="FW3" s="16">
        <v>30.22</v>
      </c>
      <c r="FX3" s="9">
        <v>26.74</v>
      </c>
      <c r="FY3" s="9">
        <v>28.3</v>
      </c>
      <c r="FZ3" s="9">
        <v>25.6</v>
      </c>
      <c r="GA3" s="51">
        <v>22.33</v>
      </c>
      <c r="GB3" s="51">
        <f t="shared" ref="GB3:GB49" si="95">AVERAGE(FX3:FZ3)-GA3</f>
        <v>4.5500000000000007</v>
      </c>
      <c r="GC3" s="63">
        <f t="shared" ref="GC3:GC66" si="96">GA3+3.97</f>
        <v>26.299999999999997</v>
      </c>
      <c r="GD3" s="51">
        <v>30.03403904</v>
      </c>
      <c r="GE3" s="51">
        <f t="shared" ref="GE3:GE48" si="97">AVERAGE(FX3:FZ3)-GD3</f>
        <v>-3.1540390400000007</v>
      </c>
      <c r="GF3" s="63">
        <f t="shared" ref="GF3:GF66" si="98">GD3-3.28</f>
        <v>26.754039039999999</v>
      </c>
      <c r="GG3" s="9">
        <f t="shared" ref="GG3:GG49" si="99">MAX(FX3:FZ3)-MIN(FX3:FZ3)</f>
        <v>2.6999999999999993</v>
      </c>
      <c r="GH3" s="11">
        <f t="shared" ref="GH3:GH66" si="100">AVERAGE(FX3:FZ3,GC3,GF3)</f>
        <v>26.738807808000001</v>
      </c>
      <c r="GI3" s="9">
        <f t="shared" si="48"/>
        <v>2400.3307468731086</v>
      </c>
      <c r="GJ3" s="9">
        <f t="shared" si="49"/>
        <v>8.3566283559028101</v>
      </c>
      <c r="GK3" s="9">
        <f t="shared" si="50"/>
        <v>4.8956995719968939</v>
      </c>
      <c r="GL3" s="9">
        <f t="shared" ref="GL3:GL50" si="101">2^($L3-GH3)</f>
        <v>8.3466205887962523</v>
      </c>
      <c r="GM3" s="9">
        <f t="shared" si="51"/>
        <v>0.38320603634169942</v>
      </c>
      <c r="GN3" s="9"/>
      <c r="GO3" s="9"/>
      <c r="GP3" s="8">
        <v>22.18</v>
      </c>
      <c r="GQ3" s="65">
        <v>27.23</v>
      </c>
      <c r="GR3" s="65">
        <v>27.82</v>
      </c>
      <c r="GS3" s="51">
        <v>27.794734779999999</v>
      </c>
      <c r="GT3" s="51">
        <f t="shared" ref="GT3:GT49" si="102">((GQ3+GR3)/2)-GS3</f>
        <v>-0.26973478000000028</v>
      </c>
      <c r="GU3" s="63">
        <f t="shared" ref="GU3:GU66" si="103">GS3-1.71</f>
        <v>26.084734779999998</v>
      </c>
      <c r="GV3" s="51">
        <v>24.86</v>
      </c>
      <c r="GW3" s="51">
        <f t="shared" ref="GW3:GW49" si="104">((GQ3+GR3)/2)-GV3</f>
        <v>2.6649999999999991</v>
      </c>
      <c r="GX3" s="63">
        <f t="shared" ref="GX3:GX66" si="105">GV3+3.36</f>
        <v>28.22</v>
      </c>
      <c r="GY3" s="9">
        <f t="shared" ref="GY3:GY49" si="106">MAX(GQ3:GR3)-MIN(GQ3:GR3)</f>
        <v>0.58999999999999986</v>
      </c>
      <c r="GZ3" s="11">
        <f t="shared" ref="GZ3:GZ66" si="107">AVERAGE(GQ3,GR3,GU3,GX3)</f>
        <v>27.338683695</v>
      </c>
      <c r="HA3" s="9">
        <f t="shared" si="52"/>
        <v>1583.3920900735618</v>
      </c>
      <c r="HB3" s="9">
        <f t="shared" si="53"/>
        <v>5.5124983320144221</v>
      </c>
      <c r="HC3" s="9">
        <f t="shared" si="54"/>
        <v>12.124566603667814</v>
      </c>
      <c r="HD3" s="9">
        <f t="shared" ref="HD3:HD50" si="108">2^($L3-GZ3)</f>
        <v>5.5071897028777599</v>
      </c>
      <c r="HE3" s="9">
        <f t="shared" si="55"/>
        <v>0.25284344903066547</v>
      </c>
      <c r="HF3" s="6"/>
      <c r="HG3" s="6"/>
      <c r="HH3" s="16">
        <v>27.44</v>
      </c>
      <c r="HI3" s="16">
        <v>29.26</v>
      </c>
      <c r="HJ3" s="65">
        <v>31.79</v>
      </c>
      <c r="HK3" s="9">
        <v>29.59</v>
      </c>
      <c r="HL3" s="51">
        <v>25.29</v>
      </c>
      <c r="HM3" s="51">
        <f t="shared" ref="HM3:HM49" si="109">((HJ3+HK3)/2)-HL3</f>
        <v>5.3999999999999986</v>
      </c>
      <c r="HN3" s="63">
        <f t="shared" ref="HN3:HN66" si="110">HL3+6.22</f>
        <v>31.509999999999998</v>
      </c>
      <c r="HO3" s="51">
        <v>25.73</v>
      </c>
      <c r="HP3" s="51">
        <f t="shared" ref="HP3:HP49" si="111">((HJ3+HK3)/2)-HO3</f>
        <v>4.9599999999999973</v>
      </c>
      <c r="HQ3" s="63">
        <f t="shared" ref="HQ3:HQ66" si="112">HO3+5.46</f>
        <v>31.19</v>
      </c>
      <c r="HR3" s="9">
        <f t="shared" ref="HR3:HR49" si="113">MAX(HI3:HK3)-MIN(HI3:HK3)</f>
        <v>2.5299999999999976</v>
      </c>
      <c r="HS3" s="11">
        <f t="shared" ref="HS3:HS66" si="114">AVERAGE(HJ3,HN3,HQ3)</f>
        <v>31.496666666666666</v>
      </c>
      <c r="HT3" s="9">
        <f t="shared" si="56"/>
        <v>88.553147051154752</v>
      </c>
      <c r="HU3" s="9">
        <f t="shared" si="57"/>
        <v>0.30829323859476893</v>
      </c>
      <c r="HV3" s="9">
        <f t="shared" si="58"/>
        <v>5.8418984050531577</v>
      </c>
      <c r="HW3" s="9">
        <f t="shared" ref="HW3:HW50" si="115">2^($L3-HS3)</f>
        <v>0.30849806240601779</v>
      </c>
      <c r="HX3" s="9">
        <f t="shared" si="59"/>
        <v>1.4163614897314243E-2</v>
      </c>
    </row>
    <row r="4" spans="1:232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51">
        <v>23.33</v>
      </c>
      <c r="H4" s="51">
        <f t="shared" si="60"/>
        <v>30.089999999999996</v>
      </c>
      <c r="L4" s="5">
        <f t="shared" si="2"/>
        <v>30.560000000000002</v>
      </c>
      <c r="M4" s="84">
        <f t="shared" si="3"/>
        <v>169.56179288771023</v>
      </c>
      <c r="O4" s="48">
        <v>20.100000000000001</v>
      </c>
      <c r="P4" s="85">
        <v>26.33</v>
      </c>
      <c r="Q4" s="85">
        <v>26.11</v>
      </c>
      <c r="R4" s="86">
        <v>24.72</v>
      </c>
      <c r="S4" s="85">
        <v>27.35</v>
      </c>
      <c r="T4" s="87">
        <v>26.13</v>
      </c>
      <c r="Y4" s="88">
        <f t="shared" si="4"/>
        <v>26.479999999999997</v>
      </c>
      <c r="Z4" s="84">
        <f t="shared" si="5"/>
        <v>2872.2616524568616</v>
      </c>
      <c r="AB4" s="51">
        <v>30.75</v>
      </c>
      <c r="AC4" s="51">
        <v>33.791203860000003</v>
      </c>
      <c r="AD4" s="51">
        <f t="shared" si="61"/>
        <v>35.019999999999996</v>
      </c>
      <c r="AE4" s="77">
        <f t="shared" si="62"/>
        <v>34.405601930000003</v>
      </c>
      <c r="AF4" s="84">
        <f t="shared" si="6"/>
        <v>11.776946405816094</v>
      </c>
      <c r="AH4" s="1">
        <v>24.41</v>
      </c>
      <c r="AI4" s="1">
        <v>30.13</v>
      </c>
      <c r="AJ4" s="1">
        <f t="shared" si="63"/>
        <v>5.7199999999999989</v>
      </c>
      <c r="AK4" s="1">
        <f t="shared" si="64"/>
        <v>30.03</v>
      </c>
      <c r="AL4" s="1">
        <f t="shared" si="65"/>
        <v>9.9999999999997868E-2</v>
      </c>
      <c r="AM4" s="1">
        <v>29.26</v>
      </c>
      <c r="AN4" s="1">
        <v>32.58</v>
      </c>
      <c r="AO4" s="1">
        <v>31.75</v>
      </c>
      <c r="AP4" s="51"/>
      <c r="AQ4" s="63"/>
      <c r="AR4" s="51"/>
      <c r="AS4" s="63"/>
      <c r="AT4" s="10">
        <f t="shared" si="7"/>
        <v>30.75</v>
      </c>
      <c r="AU4" s="9">
        <f t="shared" si="8"/>
        <v>148.62778310073318</v>
      </c>
      <c r="AV4" s="9">
        <f t="shared" si="9"/>
        <v>0.87654052584334086</v>
      </c>
      <c r="AW4" s="9">
        <f t="shared" si="10"/>
        <v>5.0291524418764668</v>
      </c>
      <c r="AX4" s="9">
        <f t="shared" si="11"/>
        <v>0.87660572131603642</v>
      </c>
      <c r="AY4" s="9">
        <f t="shared" si="12"/>
        <v>5.1832471613402493E-2</v>
      </c>
      <c r="AZ4" s="9"/>
      <c r="BA4" s="9"/>
      <c r="BB4" s="65" t="s">
        <v>54</v>
      </c>
      <c r="BC4" s="65" t="s">
        <v>54</v>
      </c>
      <c r="BD4" s="63" t="s">
        <v>235</v>
      </c>
      <c r="BE4" s="51">
        <v>36.76</v>
      </c>
      <c r="BF4" s="51"/>
      <c r="BG4" s="63">
        <f t="shared" si="66"/>
        <v>41.57</v>
      </c>
      <c r="BH4" s="11">
        <f t="shared" si="67"/>
        <v>41.57</v>
      </c>
      <c r="BI4" s="9">
        <f t="shared" si="68"/>
        <v>8.1868342917213857E-2</v>
      </c>
      <c r="BJ4" s="9">
        <f t="shared" si="13"/>
        <v>4.8282305537680856E-4</v>
      </c>
      <c r="BK4" s="9">
        <f t="shared" si="14"/>
        <v>5.8621914808805267</v>
      </c>
      <c r="BL4" s="9">
        <f t="shared" si="69"/>
        <v>4.849084450376159E-4</v>
      </c>
      <c r="BM4" s="9">
        <f t="shared" si="15"/>
        <v>2.8671958899353306E-5</v>
      </c>
      <c r="BQ4" s="9">
        <v>30.06</v>
      </c>
      <c r="BR4" s="9">
        <v>29.46</v>
      </c>
      <c r="BS4" s="9">
        <f t="shared" si="16"/>
        <v>0.59999999999999787</v>
      </c>
      <c r="BT4" s="9">
        <v>31.62</v>
      </c>
      <c r="BU4" s="9">
        <v>31.82</v>
      </c>
      <c r="BW4" s="51"/>
      <c r="BX4" s="51"/>
      <c r="BY4" s="10">
        <f t="shared" si="17"/>
        <v>30.740000000000002</v>
      </c>
      <c r="BZ4" s="9">
        <f t="shared" si="18"/>
        <v>149.66215693645279</v>
      </c>
      <c r="CA4" s="9">
        <f t="shared" si="19"/>
        <v>0.88264080243338972</v>
      </c>
      <c r="CB4" s="9">
        <f t="shared" si="20"/>
        <v>13.288501201260777</v>
      </c>
      <c r="CC4" s="9">
        <f t="shared" si="70"/>
        <v>0.88270299629065507</v>
      </c>
      <c r="CD4" s="9">
        <f t="shared" si="21"/>
        <v>5.2192994964272911E-2</v>
      </c>
      <c r="CG4" s="9">
        <v>32.270000000000003</v>
      </c>
      <c r="CH4" s="9">
        <v>33.630000000000003</v>
      </c>
      <c r="CI4" s="9">
        <f t="shared" si="71"/>
        <v>1.3599999999999994</v>
      </c>
      <c r="CJ4" s="11">
        <f t="shared" si="22"/>
        <v>32.950000000000003</v>
      </c>
      <c r="CK4" s="9">
        <f t="shared" si="72"/>
        <v>32.319155192675581</v>
      </c>
      <c r="CL4" s="9">
        <f t="shared" si="23"/>
        <v>0.1906039954064325</v>
      </c>
      <c r="CM4" s="9">
        <f t="shared" si="24"/>
        <v>8.9493604428229521</v>
      </c>
      <c r="CN4" s="6"/>
      <c r="CO4" s="9">
        <v>29.01</v>
      </c>
      <c r="CP4" s="9">
        <v>29.07</v>
      </c>
      <c r="CS4" s="51"/>
      <c r="CT4" s="51"/>
      <c r="CU4" s="9">
        <f t="shared" si="25"/>
        <v>5.9999999999998721E-2</v>
      </c>
      <c r="CV4" s="12">
        <f t="shared" si="26"/>
        <v>29.04</v>
      </c>
      <c r="CW4" s="9">
        <f t="shared" si="27"/>
        <v>486.57747457127965</v>
      </c>
      <c r="CX4" s="9">
        <f t="shared" si="28"/>
        <v>2.8696174196123789</v>
      </c>
      <c r="CY4" s="9">
        <f t="shared" si="29"/>
        <v>9.7937271375953365</v>
      </c>
      <c r="CZ4" s="9">
        <f t="shared" si="73"/>
        <v>2.8679104960316613</v>
      </c>
      <c r="DA4" s="9">
        <f t="shared" si="30"/>
        <v>0.16957554093095872</v>
      </c>
      <c r="DE4" s="9">
        <v>38.86</v>
      </c>
      <c r="DF4" s="9">
        <v>38.69</v>
      </c>
      <c r="DG4" s="51">
        <v>38.817658610000002</v>
      </c>
      <c r="DH4" s="51"/>
      <c r="DI4" s="13">
        <f t="shared" si="31"/>
        <v>0.17000000000000171</v>
      </c>
      <c r="DJ4" s="14">
        <f t="shared" si="74"/>
        <v>38.789219536666671</v>
      </c>
      <c r="DK4" s="9">
        <f t="shared" si="75"/>
        <v>0.56323168135443835</v>
      </c>
      <c r="DL4" s="9">
        <f t="shared" si="32"/>
        <v>3.3216898203443164E-3</v>
      </c>
      <c r="DM4" s="9" t="e">
        <f t="shared" si="33"/>
        <v>#DIV/0!</v>
      </c>
      <c r="DN4" s="9">
        <f t="shared" si="76"/>
        <v>3.3324073106744574E-3</v>
      </c>
      <c r="DO4" s="9">
        <f t="shared" si="34"/>
        <v>1.9704058864173971E-4</v>
      </c>
      <c r="DP4" s="6"/>
      <c r="DT4" s="9">
        <v>29.3</v>
      </c>
      <c r="DU4" s="9">
        <v>27.99</v>
      </c>
      <c r="DV4" s="9">
        <f t="shared" si="77"/>
        <v>1.3100000000000023</v>
      </c>
      <c r="DW4" s="15">
        <f t="shared" si="78"/>
        <v>28.645</v>
      </c>
      <c r="DX4" s="6"/>
      <c r="DY4" s="9"/>
      <c r="DZ4" s="16" t="s">
        <v>54</v>
      </c>
      <c r="EA4" s="16">
        <v>36.14</v>
      </c>
      <c r="EB4" s="16" t="e">
        <f t="shared" si="79"/>
        <v>#VALUE!</v>
      </c>
      <c r="EC4" s="17">
        <f t="shared" si="80"/>
        <v>36.14</v>
      </c>
      <c r="ED4" s="16">
        <f t="shared" si="35"/>
        <v>3.5369750802114464</v>
      </c>
      <c r="EE4" s="16">
        <f t="shared" si="36"/>
        <v>2.0859505080568212E-2</v>
      </c>
      <c r="EF4" s="16">
        <f t="shared" si="37"/>
        <v>29.095913706133803</v>
      </c>
      <c r="EG4" s="9"/>
      <c r="EH4" s="16">
        <v>28.31</v>
      </c>
      <c r="EI4" s="16">
        <f t="shared" si="81"/>
        <v>3.3000000000000007</v>
      </c>
      <c r="EJ4" s="18">
        <f t="shared" si="82"/>
        <v>34.18</v>
      </c>
      <c r="EK4" s="16">
        <v>31.61</v>
      </c>
      <c r="EL4" s="16">
        <f t="shared" si="83"/>
        <v>2.5700000000000003</v>
      </c>
      <c r="EM4" s="6"/>
      <c r="EQ4" s="9"/>
      <c r="ER4" s="9">
        <v>28.39</v>
      </c>
      <c r="ES4" s="65">
        <v>31.59</v>
      </c>
      <c r="ET4" s="9">
        <f t="shared" si="84"/>
        <v>3.1999999999999993</v>
      </c>
      <c r="EU4" s="65">
        <f t="shared" si="38"/>
        <v>33.22</v>
      </c>
      <c r="EV4" s="51">
        <v>26.24</v>
      </c>
      <c r="EW4" s="64">
        <f t="shared" si="85"/>
        <v>32.239999999999995</v>
      </c>
      <c r="EX4" s="51">
        <v>26.82</v>
      </c>
      <c r="EY4" s="51">
        <f t="shared" si="86"/>
        <v>5.5375000000000014</v>
      </c>
      <c r="EZ4" s="63">
        <f t="shared" si="87"/>
        <v>32.380000000000003</v>
      </c>
      <c r="FA4" s="9">
        <f t="shared" si="39"/>
        <v>1.629999999999999</v>
      </c>
      <c r="FB4" s="50">
        <f t="shared" si="88"/>
        <v>32.357500000000002</v>
      </c>
      <c r="FC4" s="9">
        <f t="shared" si="40"/>
        <v>48.743981467798136</v>
      </c>
      <c r="FD4" s="9">
        <f t="shared" si="41"/>
        <v>0.28747031178231358</v>
      </c>
      <c r="FE4" s="9">
        <f t="shared" si="42"/>
        <v>6.3269150015102458</v>
      </c>
      <c r="FF4" s="9">
        <f t="shared" si="89"/>
        <v>0.2876726558081466</v>
      </c>
      <c r="FG4" s="9">
        <f t="shared" si="43"/>
        <v>1.7009682236322283E-2</v>
      </c>
      <c r="FK4" s="9">
        <v>29.05</v>
      </c>
      <c r="FL4" s="9">
        <v>22.46</v>
      </c>
      <c r="FM4" s="9">
        <f t="shared" si="90"/>
        <v>6.59</v>
      </c>
      <c r="FN4" s="9">
        <f t="shared" si="91"/>
        <v>27.77</v>
      </c>
      <c r="FO4" s="9">
        <f t="shared" si="92"/>
        <v>1.2800000000000011</v>
      </c>
      <c r="FP4" s="7">
        <f t="shared" si="93"/>
        <v>28.41</v>
      </c>
      <c r="FQ4" s="9">
        <f t="shared" si="44"/>
        <v>753.19599142928587</v>
      </c>
      <c r="FR4" s="9">
        <f t="shared" si="45"/>
        <v>4.4420147876596161</v>
      </c>
      <c r="FS4" s="9">
        <f t="shared" si="46"/>
        <v>7.498700359888983</v>
      </c>
      <c r="FT4" s="9">
        <f t="shared" si="94"/>
        <v>4.4382778882713865</v>
      </c>
      <c r="FU4" s="9">
        <f t="shared" si="47"/>
        <v>0.26242917090576623</v>
      </c>
      <c r="FW4" s="16">
        <v>29.16</v>
      </c>
      <c r="FX4" s="9">
        <v>27.39</v>
      </c>
      <c r="FY4" s="9">
        <v>28.66</v>
      </c>
      <c r="FZ4" s="9">
        <v>25.85</v>
      </c>
      <c r="GA4" s="51">
        <v>22.2</v>
      </c>
      <c r="GB4" s="51">
        <f t="shared" si="95"/>
        <v>5.1000000000000014</v>
      </c>
      <c r="GC4" s="63">
        <f t="shared" si="96"/>
        <v>26.169999999999998</v>
      </c>
      <c r="GD4" s="51">
        <v>31.353164710000001</v>
      </c>
      <c r="GE4" s="51">
        <f t="shared" si="97"/>
        <v>-4.0531647100000008</v>
      </c>
      <c r="GF4" s="63">
        <f t="shared" si="98"/>
        <v>28.07316471</v>
      </c>
      <c r="GG4" s="9">
        <f t="shared" si="99"/>
        <v>2.8099999999999987</v>
      </c>
      <c r="GH4" s="11">
        <f t="shared" si="100"/>
        <v>27.228632942000001</v>
      </c>
      <c r="GI4" s="9">
        <f t="shared" si="48"/>
        <v>1708.9751898473687</v>
      </c>
      <c r="GJ4" s="9">
        <f t="shared" si="49"/>
        <v>10.07877518126452</v>
      </c>
      <c r="GK4" s="9">
        <f t="shared" si="50"/>
        <v>5.9046128701315075</v>
      </c>
      <c r="GL4" s="9">
        <f t="shared" si="101"/>
        <v>10.065640401681813</v>
      </c>
      <c r="GM4" s="9">
        <f t="shared" si="51"/>
        <v>0.59516725445007157</v>
      </c>
      <c r="GN4" s="9"/>
      <c r="GO4" s="9"/>
      <c r="GP4" s="8">
        <v>22.86</v>
      </c>
      <c r="GQ4" s="65">
        <v>28.13</v>
      </c>
      <c r="GR4" s="65">
        <v>28.31</v>
      </c>
      <c r="GS4" s="51">
        <v>29.040786860000001</v>
      </c>
      <c r="GT4" s="51">
        <f t="shared" si="102"/>
        <v>-0.82078686000000189</v>
      </c>
      <c r="GU4" s="63">
        <f t="shared" si="103"/>
        <v>27.33078686</v>
      </c>
      <c r="GV4" s="51">
        <v>26.76</v>
      </c>
      <c r="GW4" s="51">
        <f t="shared" si="104"/>
        <v>1.4599999999999973</v>
      </c>
      <c r="GX4" s="63">
        <f t="shared" si="105"/>
        <v>30.12</v>
      </c>
      <c r="GY4" s="9">
        <f t="shared" si="106"/>
        <v>0.17999999999999972</v>
      </c>
      <c r="GZ4" s="11">
        <f t="shared" si="107"/>
        <v>28.472696715000001</v>
      </c>
      <c r="HA4" s="9">
        <f t="shared" si="52"/>
        <v>721.14691410376349</v>
      </c>
      <c r="HB4" s="9">
        <f t="shared" si="53"/>
        <v>4.2530035913298718</v>
      </c>
      <c r="HC4" s="9">
        <f t="shared" si="54"/>
        <v>9.3543475576660775</v>
      </c>
      <c r="HD4" s="9">
        <f t="shared" si="108"/>
        <v>4.2495299931393928</v>
      </c>
      <c r="HE4" s="9">
        <f t="shared" si="55"/>
        <v>0.25126877156245481</v>
      </c>
      <c r="HF4" s="6"/>
      <c r="HG4" s="6"/>
      <c r="HH4" s="16">
        <v>28.75</v>
      </c>
      <c r="HI4" s="16">
        <v>29.99</v>
      </c>
      <c r="HJ4" s="65">
        <v>32.770000000000003</v>
      </c>
      <c r="HK4" s="9">
        <v>30.27</v>
      </c>
      <c r="HL4" s="51">
        <v>26.3</v>
      </c>
      <c r="HM4" s="51">
        <f t="shared" si="109"/>
        <v>5.2200000000000024</v>
      </c>
      <c r="HN4" s="63">
        <f t="shared" si="110"/>
        <v>32.520000000000003</v>
      </c>
      <c r="HO4" s="51">
        <v>26.43</v>
      </c>
      <c r="HP4" s="51">
        <f t="shared" si="111"/>
        <v>5.0900000000000034</v>
      </c>
      <c r="HQ4" s="63">
        <f t="shared" si="112"/>
        <v>31.89</v>
      </c>
      <c r="HR4" s="9">
        <f t="shared" si="113"/>
        <v>2.7800000000000047</v>
      </c>
      <c r="HS4" s="11">
        <f t="shared" si="114"/>
        <v>32.393333333333338</v>
      </c>
      <c r="HT4" s="9">
        <f t="shared" si="56"/>
        <v>47.547534256523264</v>
      </c>
      <c r="HU4" s="9">
        <f t="shared" si="57"/>
        <v>0.28041419854536992</v>
      </c>
      <c r="HV4" s="9">
        <f t="shared" si="58"/>
        <v>5.3136139692953099</v>
      </c>
      <c r="HW4" s="9">
        <f t="shared" si="115"/>
        <v>0.28061551207734281</v>
      </c>
      <c r="HX4" s="9">
        <f t="shared" si="59"/>
        <v>1.6592403186911756E-2</v>
      </c>
    </row>
    <row r="5" spans="1:232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51">
        <v>21.94</v>
      </c>
      <c r="H5" s="51">
        <f t="shared" si="60"/>
        <v>28.700000000000003</v>
      </c>
      <c r="L5" s="5">
        <f t="shared" si="2"/>
        <v>29.84</v>
      </c>
      <c r="M5" s="84">
        <f t="shared" si="3"/>
        <v>279.37786875832501</v>
      </c>
      <c r="O5" s="48">
        <v>19.34</v>
      </c>
      <c r="P5" s="85">
        <v>25.24</v>
      </c>
      <c r="Q5" s="85">
        <v>25.21</v>
      </c>
      <c r="R5" s="86">
        <v>23.26</v>
      </c>
      <c r="S5" s="85">
        <v>25.82</v>
      </c>
      <c r="T5" s="87">
        <v>25.37</v>
      </c>
      <c r="Y5" s="88">
        <f t="shared" si="4"/>
        <v>25.410000000000004</v>
      </c>
      <c r="Z5" s="84">
        <f t="shared" si="5"/>
        <v>6032.6482037292017</v>
      </c>
      <c r="AB5" s="51">
        <v>29.27</v>
      </c>
      <c r="AC5" s="51">
        <v>33.371313530000002</v>
      </c>
      <c r="AD5" s="51">
        <f t="shared" si="61"/>
        <v>33.54</v>
      </c>
      <c r="AE5" s="77">
        <f t="shared" si="62"/>
        <v>33.455656765000001</v>
      </c>
      <c r="AF5" s="84">
        <f t="shared" si="6"/>
        <v>22.759157557818774</v>
      </c>
      <c r="AH5" s="1">
        <v>24.37</v>
      </c>
      <c r="AI5" s="1">
        <v>29.35</v>
      </c>
      <c r="AJ5" s="1">
        <f t="shared" si="63"/>
        <v>4.9800000000000004</v>
      </c>
      <c r="AK5" s="1">
        <f t="shared" si="64"/>
        <v>29.990000000000002</v>
      </c>
      <c r="AL5" s="1">
        <f t="shared" si="65"/>
        <v>0.64000000000000057</v>
      </c>
      <c r="AM5" s="1">
        <v>29.31</v>
      </c>
      <c r="AN5" s="1">
        <v>30.79</v>
      </c>
      <c r="AO5" s="1">
        <v>30.89</v>
      </c>
      <c r="AP5" s="51"/>
      <c r="AQ5" s="63"/>
      <c r="AR5" s="51"/>
      <c r="AS5" s="63"/>
      <c r="AT5" s="10">
        <f t="shared" si="7"/>
        <v>30.065999999999995</v>
      </c>
      <c r="AU5" s="9">
        <f t="shared" si="8"/>
        <v>238.84755504433798</v>
      </c>
      <c r="AV5" s="9">
        <f t="shared" si="9"/>
        <v>0.8549265412678495</v>
      </c>
      <c r="AW5" s="9">
        <f t="shared" si="10"/>
        <v>4.9051421764047944</v>
      </c>
      <c r="AX5" s="9">
        <f t="shared" si="11"/>
        <v>0.85500217789197541</v>
      </c>
      <c r="AY5" s="9">
        <f t="shared" si="12"/>
        <v>3.9664715188119135E-2</v>
      </c>
      <c r="AZ5" s="9"/>
      <c r="BA5" s="9"/>
      <c r="BB5" s="65">
        <v>34.22</v>
      </c>
      <c r="BC5" s="65">
        <v>35.78</v>
      </c>
      <c r="BD5" s="63">
        <v>36.116761070000003</v>
      </c>
      <c r="BE5" s="51">
        <v>30.02</v>
      </c>
      <c r="BF5" s="51">
        <f t="shared" ref="BF5:BF9" si="116">AVERAGE(BB5:BD5)-BE5</f>
        <v>5.3522536900000013</v>
      </c>
      <c r="BG5" s="63">
        <f t="shared" si="66"/>
        <v>34.83</v>
      </c>
      <c r="BH5" s="11">
        <f t="shared" si="67"/>
        <v>35.236690267499995</v>
      </c>
      <c r="BI5" s="9">
        <f t="shared" si="68"/>
        <v>6.6177276722074829</v>
      </c>
      <c r="BJ5" s="9">
        <f t="shared" si="13"/>
        <v>2.3687372595472579E-2</v>
      </c>
      <c r="BK5" s="9">
        <f t="shared" si="14"/>
        <v>287.60000643559169</v>
      </c>
      <c r="BL5" s="9">
        <f t="shared" si="69"/>
        <v>2.3737465807836835E-2</v>
      </c>
      <c r="BM5" s="9">
        <f t="shared" si="15"/>
        <v>1.1012133593354687E-3</v>
      </c>
      <c r="BQ5" s="9">
        <v>29.81</v>
      </c>
      <c r="BR5" s="9">
        <v>30.04</v>
      </c>
      <c r="BS5" s="9">
        <f t="shared" si="16"/>
        <v>0.23000000000000043</v>
      </c>
      <c r="BT5" s="9">
        <v>30.06</v>
      </c>
      <c r="BU5" s="9">
        <v>31.61</v>
      </c>
      <c r="BW5" s="51"/>
      <c r="BX5" s="51"/>
      <c r="BY5" s="10">
        <f t="shared" si="17"/>
        <v>30.38</v>
      </c>
      <c r="BZ5" s="9">
        <f t="shared" si="18"/>
        <v>192.10735830503154</v>
      </c>
      <c r="CA5" s="9">
        <f t="shared" si="19"/>
        <v>0.68762554156075062</v>
      </c>
      <c r="CB5" s="9">
        <f t="shared" si="20"/>
        <v>10.352470461206904</v>
      </c>
      <c r="CC5" s="9">
        <f t="shared" si="70"/>
        <v>0.68777090906987226</v>
      </c>
      <c r="CD5" s="9">
        <f t="shared" si="21"/>
        <v>3.1906628928349896E-2</v>
      </c>
      <c r="CG5" s="9">
        <v>31.81</v>
      </c>
      <c r="CH5" s="9">
        <v>32.24</v>
      </c>
      <c r="CI5" s="9">
        <f t="shared" si="71"/>
        <v>0.43000000000000327</v>
      </c>
      <c r="CJ5" s="11">
        <f t="shared" si="22"/>
        <v>32.024999999999999</v>
      </c>
      <c r="CK5" s="9">
        <f t="shared" si="72"/>
        <v>61.386093988483772</v>
      </c>
      <c r="CL5" s="9">
        <f t="shared" si="23"/>
        <v>0.21972425468527584</v>
      </c>
      <c r="CM5" s="9">
        <f t="shared" si="24"/>
        <v>10.316633442106752</v>
      </c>
      <c r="CN5" s="6"/>
      <c r="CO5" s="9">
        <v>28.96</v>
      </c>
      <c r="CP5" s="9">
        <v>29.23</v>
      </c>
      <c r="CS5" s="51"/>
      <c r="CT5" s="51"/>
      <c r="CU5" s="9">
        <f t="shared" si="25"/>
        <v>0.26999999999999957</v>
      </c>
      <c r="CV5" s="12">
        <f t="shared" si="26"/>
        <v>29.094999999999999</v>
      </c>
      <c r="CW5" s="9">
        <f t="shared" si="27"/>
        <v>468.36668924868906</v>
      </c>
      <c r="CX5" s="9">
        <f t="shared" si="28"/>
        <v>1.6764631047201819</v>
      </c>
      <c r="CY5" s="9">
        <f t="shared" si="29"/>
        <v>5.7216066823615783</v>
      </c>
      <c r="CZ5" s="9">
        <f t="shared" si="73"/>
        <v>1.6759742693358983</v>
      </c>
      <c r="DA5" s="9">
        <f t="shared" si="30"/>
        <v>7.7750728331154595E-2</v>
      </c>
      <c r="DE5" s="9">
        <v>38.72</v>
      </c>
      <c r="DF5" s="9">
        <v>38.880000000000003</v>
      </c>
      <c r="DG5" s="51">
        <v>38.583841530000001</v>
      </c>
      <c r="DH5" s="51"/>
      <c r="DI5" s="13">
        <f t="shared" si="31"/>
        <v>0.16000000000000369</v>
      </c>
      <c r="DJ5" s="14">
        <f t="shared" si="74"/>
        <v>38.727947176666667</v>
      </c>
      <c r="DK5" s="9">
        <f t="shared" si="75"/>
        <v>0.58768189362974199</v>
      </c>
      <c r="DL5" s="9">
        <f t="shared" si="32"/>
        <v>2.103537750651661E-3</v>
      </c>
      <c r="DM5" s="9" t="e">
        <f t="shared" si="33"/>
        <v>#DIV/0!</v>
      </c>
      <c r="DN5" s="9">
        <f t="shared" si="76"/>
        <v>2.110869087531306E-3</v>
      </c>
      <c r="DO5" s="9">
        <f t="shared" si="34"/>
        <v>9.7926091092264507E-5</v>
      </c>
      <c r="DP5" s="6"/>
      <c r="DT5" s="9">
        <v>28.79</v>
      </c>
      <c r="DU5" s="9">
        <v>26.4</v>
      </c>
      <c r="DV5" s="9">
        <f t="shared" si="77"/>
        <v>2.3900000000000006</v>
      </c>
      <c r="DW5" s="15">
        <f t="shared" si="78"/>
        <v>27.594999999999999</v>
      </c>
      <c r="DX5" s="6"/>
      <c r="DY5" s="9"/>
      <c r="DZ5" s="16">
        <v>28.82</v>
      </c>
      <c r="EA5" s="16">
        <v>29.16</v>
      </c>
      <c r="EB5" s="16">
        <f t="shared" si="79"/>
        <v>0.33999999999999986</v>
      </c>
      <c r="EC5" s="17">
        <f t="shared" si="80"/>
        <v>28.990000000000002</v>
      </c>
      <c r="ED5" s="16">
        <f t="shared" si="35"/>
        <v>503.74645162204422</v>
      </c>
      <c r="EE5" s="16">
        <f t="shared" si="36"/>
        <v>1.8031007748069285</v>
      </c>
      <c r="EF5" s="16">
        <f t="shared" si="37"/>
        <v>2515.0579721144709</v>
      </c>
      <c r="EG5" s="9"/>
      <c r="EH5" s="16">
        <v>28.16</v>
      </c>
      <c r="EI5" s="16">
        <f t="shared" si="81"/>
        <v>3.16</v>
      </c>
      <c r="EJ5" s="18">
        <f t="shared" si="82"/>
        <v>34.03</v>
      </c>
      <c r="EK5" s="16">
        <v>31.32</v>
      </c>
      <c r="EL5" s="16">
        <f t="shared" si="83"/>
        <v>2.7100000000000009</v>
      </c>
      <c r="EM5" s="6"/>
      <c r="EQ5" s="9"/>
      <c r="ER5" s="9">
        <v>29.46</v>
      </c>
      <c r="ES5" s="65">
        <v>32.92</v>
      </c>
      <c r="ET5" s="9">
        <f t="shared" si="84"/>
        <v>3.4600000000000009</v>
      </c>
      <c r="EU5" s="65">
        <f t="shared" si="38"/>
        <v>34.29</v>
      </c>
      <c r="EV5" s="51">
        <v>27.52</v>
      </c>
      <c r="EW5" s="64">
        <f t="shared" si="85"/>
        <v>33.519999999999996</v>
      </c>
      <c r="EX5" s="51">
        <v>28.42</v>
      </c>
      <c r="EY5" s="51">
        <f t="shared" si="86"/>
        <v>5.2575000000000003</v>
      </c>
      <c r="EZ5" s="63">
        <f t="shared" si="87"/>
        <v>33.980000000000004</v>
      </c>
      <c r="FA5" s="9">
        <f t="shared" si="39"/>
        <v>1.3699999999999974</v>
      </c>
      <c r="FB5" s="50">
        <f t="shared" si="88"/>
        <v>33.677500000000002</v>
      </c>
      <c r="FC5" s="9">
        <f t="shared" si="40"/>
        <v>19.513582101488549</v>
      </c>
      <c r="FD5" s="9">
        <f t="shared" si="41"/>
        <v>6.9846556522946038E-2</v>
      </c>
      <c r="FE5" s="9">
        <f t="shared" si="42"/>
        <v>1.5372482241000895</v>
      </c>
      <c r="FF5" s="9">
        <f t="shared" si="89"/>
        <v>6.9951557976756201E-2</v>
      </c>
      <c r="FG5" s="9">
        <f t="shared" si="43"/>
        <v>3.2451480193349796E-3</v>
      </c>
      <c r="FK5" s="9">
        <v>28.05</v>
      </c>
      <c r="FL5" s="9">
        <v>21.67</v>
      </c>
      <c r="FM5" s="9">
        <f t="shared" si="90"/>
        <v>6.379999999999999</v>
      </c>
      <c r="FN5" s="9">
        <f t="shared" si="91"/>
        <v>26.98</v>
      </c>
      <c r="FO5" s="9">
        <f t="shared" si="92"/>
        <v>1.0700000000000003</v>
      </c>
      <c r="FP5" s="7">
        <f t="shared" si="93"/>
        <v>27.515000000000001</v>
      </c>
      <c r="FQ5" s="9">
        <f t="shared" si="44"/>
        <v>1401.1415112805096</v>
      </c>
      <c r="FR5" s="9">
        <f t="shared" si="45"/>
        <v>5.0152201300259858</v>
      </c>
      <c r="FS5" s="9">
        <f t="shared" si="46"/>
        <v>8.4663457443739922</v>
      </c>
      <c r="FT5" s="9">
        <f t="shared" si="94"/>
        <v>5.010657754496509</v>
      </c>
      <c r="FU5" s="9">
        <f t="shared" si="47"/>
        <v>0.23245123565329096</v>
      </c>
      <c r="FW5" s="16">
        <v>29.1</v>
      </c>
      <c r="FX5" s="9">
        <v>27.31</v>
      </c>
      <c r="FY5" s="9">
        <v>28.17</v>
      </c>
      <c r="FZ5" s="9">
        <v>24.96</v>
      </c>
      <c r="GA5" s="51">
        <v>21.53</v>
      </c>
      <c r="GB5" s="51">
        <f t="shared" si="95"/>
        <v>5.2833333333333314</v>
      </c>
      <c r="GC5" s="63">
        <f t="shared" si="96"/>
        <v>25.5</v>
      </c>
      <c r="GD5" s="51">
        <v>31.132125609999999</v>
      </c>
      <c r="GE5" s="51">
        <f t="shared" si="97"/>
        <v>-4.3187922766666667</v>
      </c>
      <c r="GF5" s="63">
        <f t="shared" si="98"/>
        <v>27.852125609999998</v>
      </c>
      <c r="GG5" s="9">
        <f t="shared" si="99"/>
        <v>3.2100000000000009</v>
      </c>
      <c r="GH5" s="11">
        <f t="shared" si="100"/>
        <v>26.758425121999998</v>
      </c>
      <c r="GI5" s="9">
        <f t="shared" si="48"/>
        <v>2367.8945244260149</v>
      </c>
      <c r="GJ5" s="9">
        <f t="shared" si="49"/>
        <v>8.475598067055035</v>
      </c>
      <c r="GK5" s="9">
        <f t="shared" si="50"/>
        <v>4.9653975338019238</v>
      </c>
      <c r="GL5" s="9">
        <f t="shared" si="101"/>
        <v>8.4653802799162357</v>
      </c>
      <c r="GM5" s="9">
        <f t="shared" si="51"/>
        <v>0.39272051749606329</v>
      </c>
      <c r="GN5" s="9"/>
      <c r="GO5" s="9"/>
      <c r="GP5" s="8">
        <v>22.38</v>
      </c>
      <c r="GQ5" s="65">
        <v>28.52</v>
      </c>
      <c r="GR5" s="65">
        <v>28.81</v>
      </c>
      <c r="GS5" s="51">
        <v>29.239562599999999</v>
      </c>
      <c r="GT5" s="51">
        <f t="shared" si="102"/>
        <v>-0.57456260000000015</v>
      </c>
      <c r="GU5" s="63">
        <f t="shared" si="103"/>
        <v>27.529562599999998</v>
      </c>
      <c r="GV5" s="51">
        <v>26.47</v>
      </c>
      <c r="GW5" s="51">
        <f t="shared" si="104"/>
        <v>2.1950000000000003</v>
      </c>
      <c r="GX5" s="63">
        <f t="shared" si="105"/>
        <v>29.83</v>
      </c>
      <c r="GY5" s="9">
        <f t="shared" si="106"/>
        <v>0.28999999999999915</v>
      </c>
      <c r="GZ5" s="11">
        <f t="shared" si="107"/>
        <v>28.672390650000001</v>
      </c>
      <c r="HA5" s="9">
        <f t="shared" si="52"/>
        <v>627.87896863255287</v>
      </c>
      <c r="HB5" s="9">
        <f t="shared" si="53"/>
        <v>2.2474184208760564</v>
      </c>
      <c r="HC5" s="9">
        <f t="shared" si="54"/>
        <v>4.9431260907545971</v>
      </c>
      <c r="HD5" s="9">
        <f t="shared" si="108"/>
        <v>2.2463914504393081</v>
      </c>
      <c r="HE5" s="9">
        <f t="shared" si="55"/>
        <v>0.10421315803239813</v>
      </c>
      <c r="HF5" s="6"/>
      <c r="HG5" s="6"/>
      <c r="HH5" s="16">
        <v>27.79</v>
      </c>
      <c r="HI5" s="16">
        <v>30.1</v>
      </c>
      <c r="HJ5" s="65">
        <v>33.020000000000003</v>
      </c>
      <c r="HK5" s="9">
        <v>30.25</v>
      </c>
      <c r="HL5" s="51">
        <v>27.42</v>
      </c>
      <c r="HM5" s="51">
        <f t="shared" si="109"/>
        <v>4.2149999999999999</v>
      </c>
      <c r="HN5" s="63">
        <f t="shared" si="110"/>
        <v>33.64</v>
      </c>
      <c r="HO5" s="51">
        <v>27.56</v>
      </c>
      <c r="HP5" s="51">
        <f t="shared" si="111"/>
        <v>4.0750000000000028</v>
      </c>
      <c r="HQ5" s="63">
        <f t="shared" si="112"/>
        <v>33.019999999999996</v>
      </c>
      <c r="HR5" s="9">
        <f t="shared" si="113"/>
        <v>2.9200000000000017</v>
      </c>
      <c r="HS5" s="11">
        <f t="shared" si="114"/>
        <v>33.226666666666667</v>
      </c>
      <c r="HT5" s="9">
        <f t="shared" si="56"/>
        <v>26.676447859956966</v>
      </c>
      <c r="HU5" s="9">
        <f t="shared" si="57"/>
        <v>9.5485186348219106E-2</v>
      </c>
      <c r="HV5" s="9">
        <f t="shared" si="58"/>
        <v>1.8093642286040381</v>
      </c>
      <c r="HW5" s="9">
        <f t="shared" si="115"/>
        <v>9.5611855845249505E-2</v>
      </c>
      <c r="HX5" s="9">
        <f t="shared" si="59"/>
        <v>4.4355641760581285E-3</v>
      </c>
    </row>
    <row r="6" spans="1:232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51">
        <v>23.05</v>
      </c>
      <c r="H6" s="51">
        <f t="shared" si="60"/>
        <v>29.810000000000002</v>
      </c>
      <c r="L6" s="5">
        <f t="shared" si="2"/>
        <v>28.22</v>
      </c>
      <c r="M6" s="84">
        <f t="shared" si="3"/>
        <v>859.28256506408661</v>
      </c>
      <c r="O6" s="48">
        <v>20.37</v>
      </c>
      <c r="P6" s="85">
        <v>25.79</v>
      </c>
      <c r="Q6" s="85">
        <v>26.35</v>
      </c>
      <c r="R6" s="86">
        <v>24.04</v>
      </c>
      <c r="S6" s="85">
        <v>27.08</v>
      </c>
      <c r="T6" s="87">
        <v>26.4</v>
      </c>
      <c r="Y6" s="88">
        <f t="shared" si="4"/>
        <v>26.405000000000001</v>
      </c>
      <c r="Z6" s="84">
        <f t="shared" si="5"/>
        <v>3025.6173366795197</v>
      </c>
      <c r="AB6" s="51">
        <v>29.24</v>
      </c>
      <c r="AC6" s="51">
        <v>33.564368080000001</v>
      </c>
      <c r="AD6" s="51">
        <f t="shared" si="61"/>
        <v>33.51</v>
      </c>
      <c r="AE6" s="77">
        <f t="shared" si="62"/>
        <v>33.53718404</v>
      </c>
      <c r="AF6" s="84">
        <f t="shared" si="6"/>
        <v>21.508006901017836</v>
      </c>
      <c r="AH6" s="1">
        <v>22.97</v>
      </c>
      <c r="AI6" s="1">
        <v>28.85</v>
      </c>
      <c r="AJ6" s="1">
        <f t="shared" si="63"/>
        <v>5.8800000000000026</v>
      </c>
      <c r="AK6" s="1">
        <f t="shared" si="64"/>
        <v>28.59</v>
      </c>
      <c r="AL6" s="1">
        <f t="shared" si="65"/>
        <v>0.26000000000000156</v>
      </c>
      <c r="AM6" s="1">
        <v>29.17</v>
      </c>
      <c r="AN6" s="1">
        <v>31.14</v>
      </c>
      <c r="AO6" s="1">
        <v>30.6</v>
      </c>
      <c r="AP6" s="51"/>
      <c r="AQ6" s="63"/>
      <c r="AR6" s="51"/>
      <c r="AS6" s="63"/>
      <c r="AT6" s="10">
        <f t="shared" si="7"/>
        <v>29.669999999999998</v>
      </c>
      <c r="AU6" s="9">
        <f t="shared" si="8"/>
        <v>314.33735900649941</v>
      </c>
      <c r="AV6" s="9">
        <f t="shared" si="9"/>
        <v>0.3658137285527906</v>
      </c>
      <c r="AW6" s="9">
        <f t="shared" si="10"/>
        <v>2.0988567578813888</v>
      </c>
      <c r="AX6" s="9">
        <f t="shared" si="11"/>
        <v>0.36602142398640658</v>
      </c>
      <c r="AY6" s="9">
        <f t="shared" si="12"/>
        <v>0.10402484183894077</v>
      </c>
      <c r="AZ6" s="9"/>
      <c r="BA6" s="9"/>
      <c r="BB6" s="65">
        <v>34.65</v>
      </c>
      <c r="BC6" s="65">
        <v>36.44</v>
      </c>
      <c r="BD6" s="63">
        <v>37.141947090000002</v>
      </c>
      <c r="BE6" s="51">
        <v>30.52</v>
      </c>
      <c r="BF6" s="51">
        <f t="shared" si="116"/>
        <v>5.5573156966666666</v>
      </c>
      <c r="BG6" s="63">
        <f t="shared" si="66"/>
        <v>35.33</v>
      </c>
      <c r="BH6" s="11">
        <f t="shared" si="67"/>
        <v>35.890486772499997</v>
      </c>
      <c r="BI6" s="9">
        <f t="shared" si="68"/>
        <v>4.2051876871488831</v>
      </c>
      <c r="BJ6" s="9">
        <f t="shared" si="13"/>
        <v>4.8938356928436618E-3</v>
      </c>
      <c r="BK6" s="9">
        <f t="shared" si="14"/>
        <v>59.418458973604274</v>
      </c>
      <c r="BL6" s="9">
        <f t="shared" si="69"/>
        <v>4.9085520448607489E-3</v>
      </c>
      <c r="BM6" s="9">
        <f t="shared" si="15"/>
        <v>1.3950313196525131E-3</v>
      </c>
      <c r="BQ6" s="9">
        <v>30.13</v>
      </c>
      <c r="BR6" s="9">
        <v>30.18</v>
      </c>
      <c r="BS6" s="9">
        <f t="shared" si="16"/>
        <v>5.0000000000000711E-2</v>
      </c>
      <c r="BT6" s="9">
        <v>32.1</v>
      </c>
      <c r="BU6" s="9">
        <v>32.369999999999997</v>
      </c>
      <c r="BW6" s="51"/>
      <c r="BX6" s="51"/>
      <c r="BY6" s="10">
        <f t="shared" si="17"/>
        <v>31.195</v>
      </c>
      <c r="BZ6" s="9">
        <f t="shared" si="18"/>
        <v>109.16062159132444</v>
      </c>
      <c r="CA6" s="9">
        <f t="shared" si="19"/>
        <v>0.12703693293623741</v>
      </c>
      <c r="CB6" s="9">
        <f t="shared" si="20"/>
        <v>1.9125905252437883</v>
      </c>
      <c r="CC6" s="9">
        <f t="shared" si="70"/>
        <v>0.12718496151283568</v>
      </c>
      <c r="CD6" s="9">
        <f t="shared" si="21"/>
        <v>3.6146505747040258E-2</v>
      </c>
      <c r="CG6" s="9">
        <v>31.25</v>
      </c>
      <c r="CH6" s="9">
        <v>32.31</v>
      </c>
      <c r="CI6" s="9">
        <f t="shared" si="71"/>
        <v>1.0600000000000023</v>
      </c>
      <c r="CJ6" s="11">
        <f t="shared" si="22"/>
        <v>31.78</v>
      </c>
      <c r="CK6" s="9">
        <f t="shared" si="72"/>
        <v>72.755193482723215</v>
      </c>
      <c r="CL6" s="9">
        <f t="shared" si="23"/>
        <v>8.4669695907651776E-2</v>
      </c>
      <c r="CM6" s="9">
        <f t="shared" si="24"/>
        <v>3.9754656015789638</v>
      </c>
      <c r="CN6" s="6"/>
      <c r="CO6" s="9">
        <v>27.58</v>
      </c>
      <c r="CP6" s="9">
        <v>27.46</v>
      </c>
      <c r="CS6" s="51"/>
      <c r="CT6" s="51"/>
      <c r="CU6" s="9">
        <f t="shared" si="25"/>
        <v>0.11999999999999744</v>
      </c>
      <c r="CV6" s="12">
        <f t="shared" si="26"/>
        <v>27.52</v>
      </c>
      <c r="CW6" s="9">
        <f t="shared" si="27"/>
        <v>1396.2911970207333</v>
      </c>
      <c r="CX6" s="9">
        <f t="shared" si="28"/>
        <v>1.6249499917603889</v>
      </c>
      <c r="CY6" s="9">
        <f t="shared" si="29"/>
        <v>5.5457974023898648</v>
      </c>
      <c r="CZ6" s="9">
        <f t="shared" si="73"/>
        <v>1.6245047927124703</v>
      </c>
      <c r="DA6" s="9">
        <f t="shared" si="30"/>
        <v>0.46169115536469785</v>
      </c>
      <c r="DE6" s="9">
        <v>38.22</v>
      </c>
      <c r="DF6" s="9">
        <v>36.47</v>
      </c>
      <c r="DG6" s="51">
        <v>37.165956999999999</v>
      </c>
      <c r="DH6" s="51"/>
      <c r="DI6" s="13">
        <f t="shared" si="31"/>
        <v>1.75</v>
      </c>
      <c r="DJ6" s="14">
        <f t="shared" si="74"/>
        <v>37.285318999999994</v>
      </c>
      <c r="DK6" s="9">
        <f t="shared" si="75"/>
        <v>1.5983133141547161</v>
      </c>
      <c r="DL6" s="9">
        <f t="shared" si="32"/>
        <v>1.8600555616248439E-3</v>
      </c>
      <c r="DM6" s="9" t="e">
        <f t="shared" si="33"/>
        <v>#DIV/0!</v>
      </c>
      <c r="DN6" s="9">
        <f t="shared" si="76"/>
        <v>1.8666679064746807E-3</v>
      </c>
      <c r="DO6" s="9">
        <f t="shared" si="34"/>
        <v>5.3051493986883927E-4</v>
      </c>
      <c r="DP6" s="6"/>
      <c r="DT6" s="9">
        <v>27.66</v>
      </c>
      <c r="DU6" s="9">
        <v>25.57</v>
      </c>
      <c r="DV6" s="9">
        <f t="shared" si="77"/>
        <v>2.09</v>
      </c>
      <c r="DW6" s="15">
        <f t="shared" si="78"/>
        <v>26.615000000000002</v>
      </c>
      <c r="DX6" s="6"/>
      <c r="DY6" s="9"/>
      <c r="DZ6" s="16">
        <v>34.020000000000003</v>
      </c>
      <c r="EA6" s="16">
        <v>36.96</v>
      </c>
      <c r="EB6" s="16">
        <f t="shared" si="79"/>
        <v>2.9399999999999977</v>
      </c>
      <c r="EC6" s="17">
        <f t="shared" si="80"/>
        <v>35.49</v>
      </c>
      <c r="ED6" s="16">
        <f t="shared" si="35"/>
        <v>5.5515211664314501</v>
      </c>
      <c r="EE6" s="16">
        <f t="shared" si="36"/>
        <v>6.460646814144785E-3</v>
      </c>
      <c r="EF6" s="16">
        <f t="shared" si="37"/>
        <v>9.0116434433181869</v>
      </c>
      <c r="EG6" s="9"/>
      <c r="EH6" s="16">
        <v>26.86</v>
      </c>
      <c r="EI6" s="16">
        <f t="shared" si="81"/>
        <v>3.5600000000000023</v>
      </c>
      <c r="EJ6" s="18">
        <f t="shared" si="82"/>
        <v>32.729999999999997</v>
      </c>
      <c r="EK6" s="16">
        <v>30.42</v>
      </c>
      <c r="EL6" s="16">
        <f t="shared" si="83"/>
        <v>2.3099999999999952</v>
      </c>
      <c r="EM6" s="6"/>
      <c r="EQ6" s="9"/>
      <c r="ER6" s="9">
        <v>25.63</v>
      </c>
      <c r="ES6" s="65">
        <v>28.74</v>
      </c>
      <c r="ET6" s="9">
        <f t="shared" si="84"/>
        <v>3.1099999999999994</v>
      </c>
      <c r="EU6" s="65">
        <f t="shared" si="38"/>
        <v>30.46</v>
      </c>
      <c r="EV6" s="51">
        <v>23.78</v>
      </c>
      <c r="EW6" s="64">
        <f t="shared" si="85"/>
        <v>29.78</v>
      </c>
      <c r="EX6" s="51">
        <v>23.54</v>
      </c>
      <c r="EY6" s="51">
        <f t="shared" si="86"/>
        <v>5.98</v>
      </c>
      <c r="EZ6" s="63">
        <f t="shared" si="87"/>
        <v>29.099999999999998</v>
      </c>
      <c r="FA6" s="9">
        <f t="shared" si="39"/>
        <v>1.7200000000000024</v>
      </c>
      <c r="FB6" s="50">
        <f t="shared" si="88"/>
        <v>29.52</v>
      </c>
      <c r="FC6" s="9">
        <f t="shared" si="40"/>
        <v>348.79961749552689</v>
      </c>
      <c r="FD6" s="9">
        <f t="shared" si="41"/>
        <v>0.4059195795151655</v>
      </c>
      <c r="FE6" s="9">
        <f t="shared" si="42"/>
        <v>8.9338570689901751</v>
      </c>
      <c r="FF6" s="9">
        <f t="shared" si="89"/>
        <v>0.40612619817811763</v>
      </c>
      <c r="FG6" s="9">
        <f t="shared" si="43"/>
        <v>0.11542278884117449</v>
      </c>
      <c r="FK6" s="9">
        <v>26.96</v>
      </c>
      <c r="FL6" s="9">
        <v>20.87</v>
      </c>
      <c r="FM6" s="9">
        <f t="shared" si="90"/>
        <v>6.09</v>
      </c>
      <c r="FN6" s="9">
        <f t="shared" si="91"/>
        <v>26.18</v>
      </c>
      <c r="FO6" s="9">
        <f t="shared" si="92"/>
        <v>0.78000000000000114</v>
      </c>
      <c r="FP6" s="7">
        <f t="shared" si="93"/>
        <v>26.57</v>
      </c>
      <c r="FQ6" s="9">
        <f t="shared" si="44"/>
        <v>2698.4600945388329</v>
      </c>
      <c r="FR6" s="9">
        <f t="shared" si="45"/>
        <v>3.1403640714362422</v>
      </c>
      <c r="FS6" s="9">
        <f t="shared" si="46"/>
        <v>5.3013441688852554</v>
      </c>
      <c r="FT6" s="9">
        <f t="shared" si="94"/>
        <v>3.138336391587</v>
      </c>
      <c r="FU6" s="9">
        <f t="shared" si="47"/>
        <v>0.89192851942009321</v>
      </c>
      <c r="FW6" s="16">
        <v>28.07</v>
      </c>
      <c r="FX6" s="9">
        <v>26.29</v>
      </c>
      <c r="FY6" s="9">
        <v>25.7</v>
      </c>
      <c r="FZ6" s="9">
        <v>24.18</v>
      </c>
      <c r="GA6" s="51">
        <v>20.55</v>
      </c>
      <c r="GB6" s="51">
        <f t="shared" si="95"/>
        <v>4.8399999999999963</v>
      </c>
      <c r="GC6" s="63">
        <f t="shared" si="96"/>
        <v>24.52</v>
      </c>
      <c r="GD6" s="51">
        <v>30.67445996</v>
      </c>
      <c r="GE6" s="51">
        <f t="shared" si="97"/>
        <v>-5.2844599600000031</v>
      </c>
      <c r="GF6" s="63">
        <f t="shared" si="98"/>
        <v>27.394459959999999</v>
      </c>
      <c r="GG6" s="9">
        <f t="shared" si="99"/>
        <v>2.1099999999999994</v>
      </c>
      <c r="GH6" s="11">
        <f t="shared" si="100"/>
        <v>25.616891991999996</v>
      </c>
      <c r="GI6" s="9">
        <f t="shared" si="48"/>
        <v>5226.2734835919018</v>
      </c>
      <c r="GJ6" s="9">
        <f t="shared" si="49"/>
        <v>6.082136070341563</v>
      </c>
      <c r="GK6" s="9">
        <f t="shared" si="50"/>
        <v>3.5631967449366333</v>
      </c>
      <c r="GL6" s="9">
        <f t="shared" si="101"/>
        <v>6.0759416202781686</v>
      </c>
      <c r="GM6" s="9">
        <f t="shared" si="51"/>
        <v>1.7268083905808405</v>
      </c>
      <c r="GN6" s="9"/>
      <c r="GO6" s="9"/>
      <c r="GP6" s="8">
        <v>21.38</v>
      </c>
      <c r="GQ6" s="65">
        <v>27.2</v>
      </c>
      <c r="GR6" s="65">
        <v>27.11</v>
      </c>
      <c r="GS6" s="51">
        <v>28.379985520000002</v>
      </c>
      <c r="GT6" s="51">
        <f t="shared" si="102"/>
        <v>-1.2249855200000006</v>
      </c>
      <c r="GU6" s="63">
        <f t="shared" si="103"/>
        <v>26.669985520000001</v>
      </c>
      <c r="GV6" s="51">
        <v>25.08</v>
      </c>
      <c r="GW6" s="51">
        <f t="shared" si="104"/>
        <v>2.0750000000000028</v>
      </c>
      <c r="GX6" s="63">
        <f t="shared" si="105"/>
        <v>28.439999999999998</v>
      </c>
      <c r="GY6" s="9">
        <f t="shared" si="106"/>
        <v>8.9999999999999858E-2</v>
      </c>
      <c r="GZ6" s="11">
        <f t="shared" si="107"/>
        <v>27.354996379999999</v>
      </c>
      <c r="HA6" s="9">
        <f t="shared" si="52"/>
        <v>1565.5793716394289</v>
      </c>
      <c r="HB6" s="9">
        <f t="shared" si="53"/>
        <v>1.8219610583192336</v>
      </c>
      <c r="HC6" s="9">
        <f t="shared" si="54"/>
        <v>4.0073460108981402</v>
      </c>
      <c r="HD6" s="9">
        <f t="shared" si="108"/>
        <v>1.8213442372820574</v>
      </c>
      <c r="HE6" s="9">
        <f t="shared" si="55"/>
        <v>0.5176337607619621</v>
      </c>
      <c r="HF6" s="6"/>
      <c r="HG6" s="6"/>
      <c r="HH6" s="16">
        <v>26.5</v>
      </c>
      <c r="HI6" s="16">
        <v>31.12</v>
      </c>
      <c r="HJ6" s="65">
        <v>30.97</v>
      </c>
      <c r="HK6" s="9">
        <v>29.48</v>
      </c>
      <c r="HL6" s="51">
        <v>23.98</v>
      </c>
      <c r="HM6" s="51">
        <f t="shared" si="109"/>
        <v>6.245000000000001</v>
      </c>
      <c r="HN6" s="63">
        <f t="shared" si="110"/>
        <v>30.2</v>
      </c>
      <c r="HO6" s="51">
        <v>25.07</v>
      </c>
      <c r="HP6" s="51">
        <f t="shared" si="111"/>
        <v>5.1550000000000011</v>
      </c>
      <c r="HQ6" s="63">
        <f t="shared" si="112"/>
        <v>30.53</v>
      </c>
      <c r="HR6" s="9">
        <f t="shared" si="113"/>
        <v>1.6400000000000006</v>
      </c>
      <c r="HS6" s="11">
        <f t="shared" si="114"/>
        <v>30.566666666666666</v>
      </c>
      <c r="HT6" s="9">
        <f t="shared" si="56"/>
        <v>168.77961815216761</v>
      </c>
      <c r="HU6" s="9">
        <f t="shared" si="57"/>
        <v>0.19641922810289975</v>
      </c>
      <c r="HV6" s="9">
        <f t="shared" si="58"/>
        <v>3.7219796989591596</v>
      </c>
      <c r="HW6" s="9">
        <f t="shared" si="115"/>
        <v>0.19659974197349517</v>
      </c>
      <c r="HX6" s="9">
        <f t="shared" si="59"/>
        <v>5.5874480902322624E-2</v>
      </c>
    </row>
    <row r="7" spans="1:232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51">
        <v>28.63</v>
      </c>
      <c r="H7" s="51">
        <f t="shared" si="60"/>
        <v>35.39</v>
      </c>
      <c r="L7" s="5">
        <f t="shared" si="2"/>
        <v>36.08</v>
      </c>
      <c r="M7" s="84">
        <f t="shared" si="3"/>
        <v>3.687262019653065</v>
      </c>
      <c r="O7" s="48">
        <v>24.05</v>
      </c>
      <c r="P7" s="85">
        <v>30.73</v>
      </c>
      <c r="Q7" s="85">
        <v>31.07</v>
      </c>
      <c r="R7" s="86">
        <v>28.49</v>
      </c>
      <c r="S7" s="85">
        <v>31.35</v>
      </c>
      <c r="T7" s="87">
        <v>30.08</v>
      </c>
      <c r="Y7" s="88">
        <f t="shared" si="4"/>
        <v>30.807500000000001</v>
      </c>
      <c r="Z7" s="84">
        <f t="shared" si="5"/>
        <v>142.81735973189339</v>
      </c>
      <c r="AB7" s="51">
        <v>36.39</v>
      </c>
      <c r="AC7" s="51">
        <v>38.748107480000002</v>
      </c>
      <c r="AD7" s="51">
        <f t="shared" si="61"/>
        <v>40.659999999999997</v>
      </c>
      <c r="AE7" s="77">
        <f t="shared" si="62"/>
        <v>39.704053739999999</v>
      </c>
      <c r="AF7" s="84">
        <f t="shared" si="6"/>
        <v>0.2986338364309693</v>
      </c>
      <c r="AH7" s="1">
        <v>26.7</v>
      </c>
      <c r="AI7" s="1">
        <v>33.65</v>
      </c>
      <c r="AJ7" s="1">
        <f t="shared" si="63"/>
        <v>6.9499999999999993</v>
      </c>
      <c r="AK7" s="1">
        <f t="shared" si="64"/>
        <v>32.32</v>
      </c>
      <c r="AL7" s="1">
        <f t="shared" si="65"/>
        <v>1.3299999999999983</v>
      </c>
      <c r="AM7" s="1">
        <v>33.380000000000003</v>
      </c>
      <c r="AN7" s="1">
        <v>38.47</v>
      </c>
      <c r="AO7" s="1">
        <v>36.130000000000003</v>
      </c>
      <c r="AP7" s="51"/>
      <c r="AQ7" s="63"/>
      <c r="AR7" s="51"/>
      <c r="AS7" s="63"/>
      <c r="AT7" s="10">
        <f t="shared" si="7"/>
        <v>34.79</v>
      </c>
      <c r="AU7" s="9">
        <f t="shared" si="8"/>
        <v>9.0209442736504446</v>
      </c>
      <c r="AV7" s="9">
        <f t="shared" si="9"/>
        <v>2.4465156600124738</v>
      </c>
      <c r="AW7" s="9">
        <f t="shared" si="10"/>
        <v>14.036886878450792</v>
      </c>
      <c r="AX7" s="9">
        <f t="shared" si="11"/>
        <v>2.4452805553841355</v>
      </c>
      <c r="AY7" s="9">
        <f t="shared" si="12"/>
        <v>6.3262746462447311E-2</v>
      </c>
      <c r="AZ7" s="9"/>
      <c r="BA7" s="9"/>
      <c r="BB7" s="65">
        <v>39.82</v>
      </c>
      <c r="BC7" s="65">
        <v>39.049999999999997</v>
      </c>
      <c r="BD7" s="63" t="s">
        <v>235</v>
      </c>
      <c r="BE7" s="51">
        <v>37.049999999999997</v>
      </c>
      <c r="BF7" s="51">
        <f t="shared" si="116"/>
        <v>2.3850000000000051</v>
      </c>
      <c r="BG7" s="63">
        <f t="shared" si="66"/>
        <v>41.86</v>
      </c>
      <c r="BH7" s="11">
        <f t="shared" si="67"/>
        <v>40.243333333333332</v>
      </c>
      <c r="BI7" s="9">
        <f t="shared" si="68"/>
        <v>0.20545087725665995</v>
      </c>
      <c r="BJ7" s="9">
        <f t="shared" si="13"/>
        <v>5.5719088082595999E-2</v>
      </c>
      <c r="BK7" s="9">
        <f t="shared" si="14"/>
        <v>676.51277179651277</v>
      </c>
      <c r="BL7" s="9">
        <f t="shared" si="69"/>
        <v>5.5809969441273866E-2</v>
      </c>
      <c r="BM7" s="9">
        <f t="shared" si="15"/>
        <v>1.4438801057270079E-3</v>
      </c>
      <c r="BQ7" s="9">
        <v>35.4</v>
      </c>
      <c r="BR7" s="9">
        <v>34.42</v>
      </c>
      <c r="BS7" s="9">
        <f t="shared" si="16"/>
        <v>0.97999999999999687</v>
      </c>
      <c r="BT7" s="9">
        <v>36.869999999999997</v>
      </c>
      <c r="BU7" s="9">
        <v>36.9</v>
      </c>
      <c r="BW7" s="51"/>
      <c r="BX7" s="51"/>
      <c r="BY7" s="10">
        <f t="shared" si="17"/>
        <v>35.897500000000001</v>
      </c>
      <c r="BZ7" s="9">
        <f t="shared" si="18"/>
        <v>4.1847835514357943</v>
      </c>
      <c r="CA7" s="9">
        <f t="shared" si="19"/>
        <v>1.1349298013352307</v>
      </c>
      <c r="CB7" s="9">
        <f t="shared" si="20"/>
        <v>17.086810384032777</v>
      </c>
      <c r="CC7" s="9">
        <f t="shared" si="70"/>
        <v>1.1348487253858202</v>
      </c>
      <c r="CD7" s="9">
        <f t="shared" si="21"/>
        <v>2.9360085912937876E-2</v>
      </c>
      <c r="CG7" s="9">
        <v>35.31</v>
      </c>
      <c r="CH7" s="9">
        <v>35.869999999999997</v>
      </c>
      <c r="CI7" s="9">
        <f t="shared" si="71"/>
        <v>0.55999999999999517</v>
      </c>
      <c r="CJ7" s="11">
        <f t="shared" si="22"/>
        <v>35.590000000000003</v>
      </c>
      <c r="CK7" s="9">
        <f t="shared" si="72"/>
        <v>5.1795496443411269</v>
      </c>
      <c r="CL7" s="9">
        <f t="shared" si="23"/>
        <v>1.4047142884704655</v>
      </c>
      <c r="CM7" s="9">
        <f t="shared" si="24"/>
        <v>65.955041812735885</v>
      </c>
      <c r="CN7" s="6"/>
      <c r="CO7" s="9">
        <v>31.47</v>
      </c>
      <c r="CP7" s="9">
        <v>30.75</v>
      </c>
      <c r="CS7" s="51"/>
      <c r="CT7" s="51"/>
      <c r="CU7" s="9">
        <f t="shared" si="25"/>
        <v>0.71999999999999886</v>
      </c>
      <c r="CV7" s="12">
        <f t="shared" si="26"/>
        <v>31.11</v>
      </c>
      <c r="CW7" s="9">
        <f t="shared" si="27"/>
        <v>115.78918577506865</v>
      </c>
      <c r="CX7" s="9">
        <f t="shared" si="28"/>
        <v>31.402483782794278</v>
      </c>
      <c r="CY7" s="9">
        <f t="shared" si="29"/>
        <v>107.17364465016125</v>
      </c>
      <c r="CZ7" s="9">
        <f t="shared" si="73"/>
        <v>31.341449522781634</v>
      </c>
      <c r="DA7" s="9">
        <f t="shared" si="30"/>
        <v>0.8108460890344954</v>
      </c>
      <c r="DE7" s="9" t="s">
        <v>54</v>
      </c>
      <c r="DF7" s="9" t="s">
        <v>54</v>
      </c>
      <c r="DG7" s="51" t="s">
        <v>235</v>
      </c>
      <c r="DH7" s="51"/>
      <c r="DI7" s="13">
        <f t="shared" si="31"/>
        <v>0</v>
      </c>
      <c r="DJ7" s="14" t="e">
        <f t="shared" si="74"/>
        <v>#DIV/0!</v>
      </c>
      <c r="DK7" s="9" t="e">
        <f t="shared" si="75"/>
        <v>#DIV/0!</v>
      </c>
      <c r="DL7" s="9" t="e">
        <f t="shared" si="32"/>
        <v>#DIV/0!</v>
      </c>
      <c r="DM7" s="9" t="e">
        <f t="shared" si="33"/>
        <v>#DIV/0!</v>
      </c>
      <c r="DN7" s="9" t="e">
        <f t="shared" si="76"/>
        <v>#DIV/0!</v>
      </c>
      <c r="DO7" s="9" t="e">
        <f t="shared" si="34"/>
        <v>#DIV/0!</v>
      </c>
      <c r="DP7" s="6"/>
      <c r="DT7" s="9">
        <v>32.01</v>
      </c>
      <c r="DU7" s="9">
        <v>31.29</v>
      </c>
      <c r="DV7" s="9">
        <f t="shared" si="77"/>
        <v>0.71999999999999886</v>
      </c>
      <c r="DW7" s="15">
        <f t="shared" si="78"/>
        <v>31.65</v>
      </c>
      <c r="DX7" s="6"/>
      <c r="DY7" s="9"/>
      <c r="DZ7" s="16">
        <v>33.75</v>
      </c>
      <c r="EA7" s="16">
        <v>35.5</v>
      </c>
      <c r="EB7" s="16">
        <f t="shared" si="79"/>
        <v>1.75</v>
      </c>
      <c r="EC7" s="17">
        <f t="shared" si="80"/>
        <v>34.625</v>
      </c>
      <c r="ED7" s="16">
        <f t="shared" si="35"/>
        <v>10.114629985751657</v>
      </c>
      <c r="EE7" s="16">
        <f t="shared" si="36"/>
        <v>2.7431275379511391</v>
      </c>
      <c r="EF7" s="16">
        <f t="shared" si="37"/>
        <v>3826.2557918258863</v>
      </c>
      <c r="EG7" s="9"/>
      <c r="EH7" s="16">
        <v>31.44</v>
      </c>
      <c r="EI7" s="16">
        <f t="shared" si="81"/>
        <v>5.3000000000000007</v>
      </c>
      <c r="EJ7" s="18">
        <f t="shared" si="82"/>
        <v>37.31</v>
      </c>
      <c r="EK7" s="16">
        <v>36.74</v>
      </c>
      <c r="EL7" s="16">
        <f t="shared" si="83"/>
        <v>0.57000000000000028</v>
      </c>
      <c r="EM7" s="6"/>
      <c r="EQ7" s="9"/>
      <c r="ER7" s="9">
        <v>30.67</v>
      </c>
      <c r="ES7" s="65">
        <v>36.770000000000003</v>
      </c>
      <c r="ET7" s="9">
        <f t="shared" si="84"/>
        <v>6.1000000000000014</v>
      </c>
      <c r="EU7" s="65">
        <f t="shared" si="38"/>
        <v>35.5</v>
      </c>
      <c r="EV7" s="51">
        <v>29.82</v>
      </c>
      <c r="EW7" s="64">
        <f t="shared" si="85"/>
        <v>35.82</v>
      </c>
      <c r="EX7" s="51">
        <v>31.1</v>
      </c>
      <c r="EY7" s="51">
        <f t="shared" si="86"/>
        <v>5.0874999999999986</v>
      </c>
      <c r="EZ7" s="63">
        <f t="shared" si="87"/>
        <v>36.660000000000004</v>
      </c>
      <c r="FA7" s="9">
        <f t="shared" si="39"/>
        <v>1.2700000000000031</v>
      </c>
      <c r="FB7" s="50">
        <f t="shared" si="88"/>
        <v>36.1875</v>
      </c>
      <c r="FC7" s="9">
        <f t="shared" si="40"/>
        <v>3.4223545524315728</v>
      </c>
      <c r="FD7" s="9">
        <f t="shared" si="41"/>
        <v>0.92815605025909786</v>
      </c>
      <c r="FE7" s="9">
        <f t="shared" si="42"/>
        <v>20.427724872590051</v>
      </c>
      <c r="FF7" s="9">
        <f t="shared" si="89"/>
        <v>0.92819510864473698</v>
      </c>
      <c r="FG7" s="9">
        <f t="shared" si="43"/>
        <v>2.4013674707625218E-2</v>
      </c>
      <c r="FK7" s="9">
        <v>31.08</v>
      </c>
      <c r="FL7" s="9">
        <v>24.61</v>
      </c>
      <c r="FM7" s="9">
        <f t="shared" si="90"/>
        <v>6.4699999999999989</v>
      </c>
      <c r="FN7" s="9">
        <f t="shared" si="91"/>
        <v>29.919999999999998</v>
      </c>
      <c r="FO7" s="9">
        <f t="shared" si="92"/>
        <v>1.1600000000000001</v>
      </c>
      <c r="FP7" s="7">
        <f t="shared" si="93"/>
        <v>30.5</v>
      </c>
      <c r="FQ7" s="9">
        <f t="shared" si="44"/>
        <v>176.76651509282232</v>
      </c>
      <c r="FR7" s="9">
        <f t="shared" si="45"/>
        <v>47.939775950463726</v>
      </c>
      <c r="FS7" s="9">
        <f t="shared" si="46"/>
        <v>80.928594873531154</v>
      </c>
      <c r="FT7" s="9">
        <f t="shared" si="94"/>
        <v>47.835175956317961</v>
      </c>
      <c r="FU7" s="9">
        <f t="shared" si="47"/>
        <v>1.2375613104385514</v>
      </c>
      <c r="FW7" s="16">
        <v>36.11</v>
      </c>
      <c r="FX7" s="9">
        <v>33.06</v>
      </c>
      <c r="FY7" s="9">
        <v>31.9</v>
      </c>
      <c r="FZ7" s="9">
        <v>30.82</v>
      </c>
      <c r="GA7" s="51">
        <v>20.62</v>
      </c>
      <c r="GB7" s="51">
        <f t="shared" si="95"/>
        <v>11.306666666666665</v>
      </c>
      <c r="GC7" s="63">
        <f t="shared" si="96"/>
        <v>24.59</v>
      </c>
      <c r="GD7" s="51">
        <v>36.30986807</v>
      </c>
      <c r="GE7" s="51">
        <f t="shared" si="97"/>
        <v>-4.3832014033333344</v>
      </c>
      <c r="GF7" s="63">
        <f t="shared" si="98"/>
        <v>33.029868069999999</v>
      </c>
      <c r="GG7" s="9">
        <f t="shared" si="99"/>
        <v>2.240000000000002</v>
      </c>
      <c r="GH7" s="11">
        <f t="shared" si="100"/>
        <v>30.679973613999998</v>
      </c>
      <c r="GI7" s="9">
        <f t="shared" si="48"/>
        <v>156.02419389630467</v>
      </c>
      <c r="GJ7" s="9">
        <f t="shared" si="49"/>
        <v>42.314376647142915</v>
      </c>
      <c r="GK7" s="9">
        <f t="shared" si="50"/>
        <v>24.78971982694479</v>
      </c>
      <c r="GL7" s="9">
        <f t="shared" si="101"/>
        <v>42.225025407269278</v>
      </c>
      <c r="GM7" s="9">
        <f t="shared" si="51"/>
        <v>1.0924190563036791</v>
      </c>
      <c r="GN7" s="9"/>
      <c r="GO7" s="9"/>
      <c r="GP7" s="8">
        <v>26.59</v>
      </c>
      <c r="GQ7" s="65">
        <v>33.96</v>
      </c>
      <c r="GR7" s="65">
        <v>34.090000000000003</v>
      </c>
      <c r="GS7" s="51">
        <v>34.652173159999997</v>
      </c>
      <c r="GT7" s="51">
        <f t="shared" si="102"/>
        <v>-0.62717315999999101</v>
      </c>
      <c r="GU7" s="63">
        <f t="shared" si="103"/>
        <v>32.942173159999996</v>
      </c>
      <c r="GV7" s="51">
        <v>29.25</v>
      </c>
      <c r="GW7" s="51">
        <f t="shared" si="104"/>
        <v>4.7750000000000057</v>
      </c>
      <c r="GX7" s="63">
        <f t="shared" si="105"/>
        <v>32.61</v>
      </c>
      <c r="GY7" s="9">
        <f t="shared" si="106"/>
        <v>0.13000000000000256</v>
      </c>
      <c r="GZ7" s="11">
        <f t="shared" si="107"/>
        <v>33.400543290000002</v>
      </c>
      <c r="HA7" s="9">
        <f t="shared" si="52"/>
        <v>23.645927901638817</v>
      </c>
      <c r="HB7" s="9">
        <f t="shared" si="53"/>
        <v>6.4128688917701773</v>
      </c>
      <c r="HC7" s="9">
        <f t="shared" si="54"/>
        <v>14.104903315307432</v>
      </c>
      <c r="HD7" s="9">
        <f t="shared" si="108"/>
        <v>6.4061461403481514</v>
      </c>
      <c r="HE7" s="9">
        <f t="shared" si="55"/>
        <v>0.16573574683930925</v>
      </c>
      <c r="HF7" s="6"/>
      <c r="HG7" s="6"/>
      <c r="HH7" s="16">
        <v>32.909999999999997</v>
      </c>
      <c r="HI7" s="16" t="s">
        <v>54</v>
      </c>
      <c r="HJ7" s="65">
        <v>36.47</v>
      </c>
      <c r="HK7" s="9">
        <v>33.68</v>
      </c>
      <c r="HL7" s="51">
        <v>28.85</v>
      </c>
      <c r="HM7" s="51">
        <f t="shared" si="109"/>
        <v>6.2250000000000014</v>
      </c>
      <c r="HN7" s="63">
        <f t="shared" si="110"/>
        <v>35.07</v>
      </c>
      <c r="HO7" s="51">
        <v>29.51</v>
      </c>
      <c r="HP7" s="51">
        <f t="shared" si="111"/>
        <v>5.5650000000000013</v>
      </c>
      <c r="HQ7" s="63">
        <f t="shared" si="112"/>
        <v>34.97</v>
      </c>
      <c r="HR7" s="9">
        <f t="shared" si="113"/>
        <v>2.7899999999999991</v>
      </c>
      <c r="HS7" s="11">
        <f t="shared" si="114"/>
        <v>35.50333333333333</v>
      </c>
      <c r="HT7" s="9">
        <f t="shared" si="56"/>
        <v>5.5004218676854295</v>
      </c>
      <c r="HU7" s="9">
        <f t="shared" si="57"/>
        <v>1.4917361007620948</v>
      </c>
      <c r="HV7" s="9">
        <f t="shared" si="58"/>
        <v>28.267148470476272</v>
      </c>
      <c r="HW7" s="9">
        <f t="shared" si="115"/>
        <v>1.4913994004503786</v>
      </c>
      <c r="HX7" s="9">
        <f t="shared" si="59"/>
        <v>3.8584538668658637E-2</v>
      </c>
    </row>
    <row r="8" spans="1:232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51">
        <v>21.47</v>
      </c>
      <c r="H8" s="51">
        <f t="shared" si="60"/>
        <v>28.229999999999997</v>
      </c>
      <c r="L8" s="5">
        <f t="shared" si="2"/>
        <v>28.684999999999999</v>
      </c>
      <c r="M8" s="84">
        <f t="shared" si="3"/>
        <v>622.41206135653056</v>
      </c>
      <c r="O8" s="48">
        <v>19.670000000000002</v>
      </c>
      <c r="P8" s="85">
        <v>25.09</v>
      </c>
      <c r="Q8" s="85">
        <v>23.78</v>
      </c>
      <c r="R8" s="86">
        <v>23.29</v>
      </c>
      <c r="S8" s="85">
        <v>27.25</v>
      </c>
      <c r="T8" s="87">
        <v>25.7</v>
      </c>
      <c r="Y8" s="88">
        <f t="shared" si="4"/>
        <v>25.455000000000002</v>
      </c>
      <c r="Z8" s="84">
        <f t="shared" si="5"/>
        <v>5847.2814709389686</v>
      </c>
      <c r="AB8" s="51">
        <v>28.25</v>
      </c>
      <c r="AC8" s="51">
        <v>32.311999870000001</v>
      </c>
      <c r="AD8" s="51">
        <f t="shared" si="61"/>
        <v>32.519999999999996</v>
      </c>
      <c r="AE8" s="77">
        <f t="shared" si="62"/>
        <v>32.415999935000002</v>
      </c>
      <c r="AF8" s="84">
        <f t="shared" si="6"/>
        <v>46.805923619307585</v>
      </c>
      <c r="AH8" s="1">
        <v>23.28</v>
      </c>
      <c r="AI8" s="1">
        <v>28.36</v>
      </c>
      <c r="AJ8" s="1">
        <f t="shared" si="63"/>
        <v>5.0799999999999983</v>
      </c>
      <c r="AK8" s="1">
        <f t="shared" si="64"/>
        <v>28.900000000000002</v>
      </c>
      <c r="AL8" s="1">
        <f t="shared" si="65"/>
        <v>0.5400000000000027</v>
      </c>
      <c r="AM8" s="1">
        <v>29.37</v>
      </c>
      <c r="AN8" s="1">
        <v>31.01</v>
      </c>
      <c r="AO8" s="1">
        <v>30.52</v>
      </c>
      <c r="AP8" s="51"/>
      <c r="AQ8" s="63"/>
      <c r="AR8" s="51"/>
      <c r="AS8" s="63"/>
      <c r="AT8" s="10">
        <f t="shared" si="7"/>
        <v>29.632000000000005</v>
      </c>
      <c r="AU8" s="9">
        <f t="shared" si="8"/>
        <v>322.73168094478132</v>
      </c>
      <c r="AV8" s="9">
        <f t="shared" si="9"/>
        <v>0.51851771677013492</v>
      </c>
      <c r="AW8" s="9">
        <f t="shared" si="10"/>
        <v>2.9749960949515697</v>
      </c>
      <c r="AX8" s="9">
        <f t="shared" si="11"/>
        <v>0.51870996828280347</v>
      </c>
      <c r="AY8" s="9">
        <f t="shared" si="12"/>
        <v>5.5283777208221176E-2</v>
      </c>
      <c r="AZ8" s="9"/>
      <c r="BA8" s="9"/>
      <c r="BB8" s="65" t="s">
        <v>54</v>
      </c>
      <c r="BC8" s="65" t="s">
        <v>54</v>
      </c>
      <c r="BD8" s="63" t="s">
        <v>235</v>
      </c>
      <c r="BE8" s="51">
        <v>35.11</v>
      </c>
      <c r="BF8" s="51"/>
      <c r="BG8" s="63">
        <f t="shared" si="66"/>
        <v>39.92</v>
      </c>
      <c r="BH8" s="11">
        <f t="shared" si="67"/>
        <v>39.92</v>
      </c>
      <c r="BI8" s="9">
        <f t="shared" si="68"/>
        <v>0.2570964026852392</v>
      </c>
      <c r="BJ8" s="9">
        <f t="shared" si="13"/>
        <v>4.1306462173130841E-4</v>
      </c>
      <c r="BK8" s="9">
        <f t="shared" si="14"/>
        <v>5.0152201300259689</v>
      </c>
      <c r="BL8" s="9">
        <f t="shared" si="69"/>
        <v>4.1488525348566842E-4</v>
      </c>
      <c r="BM8" s="9">
        <f t="shared" si="15"/>
        <v>4.421820540023434E-5</v>
      </c>
      <c r="BQ8" s="9">
        <v>29.6</v>
      </c>
      <c r="BR8" s="9">
        <v>29.55</v>
      </c>
      <c r="BS8" s="9">
        <f t="shared" si="16"/>
        <v>5.0000000000000711E-2</v>
      </c>
      <c r="BT8" s="9">
        <v>31.99</v>
      </c>
      <c r="BU8" s="9">
        <v>32.78</v>
      </c>
      <c r="BW8" s="51"/>
      <c r="BX8" s="51"/>
      <c r="BY8" s="10">
        <f t="shared" si="17"/>
        <v>30.98</v>
      </c>
      <c r="BZ8" s="9">
        <f t="shared" si="18"/>
        <v>126.71382477110855</v>
      </c>
      <c r="CA8" s="9">
        <f t="shared" si="19"/>
        <v>0.203585104849895</v>
      </c>
      <c r="CB8" s="9">
        <f t="shared" si="20"/>
        <v>3.0650530803676448</v>
      </c>
      <c r="CC8" s="9">
        <f t="shared" si="70"/>
        <v>0.20376808310065608</v>
      </c>
      <c r="CD8" s="9">
        <f t="shared" si="21"/>
        <v>2.171747218503654E-2</v>
      </c>
      <c r="CG8" s="9">
        <v>31.5</v>
      </c>
      <c r="CH8" s="9">
        <v>32.75</v>
      </c>
      <c r="CI8" s="9">
        <f t="shared" si="71"/>
        <v>1.25</v>
      </c>
      <c r="CJ8" s="11">
        <f t="shared" si="22"/>
        <v>32.125</v>
      </c>
      <c r="CK8" s="9">
        <f t="shared" si="72"/>
        <v>57.273008920170177</v>
      </c>
      <c r="CL8" s="9">
        <f t="shared" si="23"/>
        <v>9.2017832680403353E-2</v>
      </c>
      <c r="CM8" s="9">
        <f t="shared" si="24"/>
        <v>4.3204800091851139</v>
      </c>
      <c r="CN8" s="6"/>
      <c r="CO8" s="9">
        <v>28.12</v>
      </c>
      <c r="CP8" s="9">
        <v>26.32</v>
      </c>
      <c r="CS8" s="51"/>
      <c r="CT8" s="51"/>
      <c r="CU8" s="9">
        <f t="shared" si="25"/>
        <v>1.8000000000000007</v>
      </c>
      <c r="CV8" s="12">
        <f t="shared" si="26"/>
        <v>27.22</v>
      </c>
      <c r="CW8" s="9">
        <f t="shared" si="27"/>
        <v>1719.2379931902562</v>
      </c>
      <c r="CX8" s="9">
        <f t="shared" si="28"/>
        <v>2.7622183115205425</v>
      </c>
      <c r="CY8" s="9">
        <f t="shared" si="29"/>
        <v>9.4271843530820494</v>
      </c>
      <c r="CZ8" s="9">
        <f t="shared" si="73"/>
        <v>2.7606347067932577</v>
      </c>
      <c r="DA8" s="9">
        <f t="shared" si="30"/>
        <v>0.29422668430469245</v>
      </c>
      <c r="DE8" s="9" t="s">
        <v>54</v>
      </c>
      <c r="DF8" s="9">
        <v>38.770000000000003</v>
      </c>
      <c r="DG8" s="51">
        <v>39.684665559999999</v>
      </c>
      <c r="DH8" s="51"/>
      <c r="DI8" s="13">
        <f t="shared" si="31"/>
        <v>0</v>
      </c>
      <c r="DJ8" s="14">
        <f t="shared" si="74"/>
        <v>39.227332779999998</v>
      </c>
      <c r="DK8" s="9">
        <f t="shared" si="75"/>
        <v>0.41564959977869598</v>
      </c>
      <c r="DL8" s="9">
        <f t="shared" si="32"/>
        <v>6.67804539122842E-4</v>
      </c>
      <c r="DM8" s="9" t="e">
        <f t="shared" si="33"/>
        <v>#DIV/0!</v>
      </c>
      <c r="DN8" s="9">
        <f t="shared" si="76"/>
        <v>6.7056612278110575E-4</v>
      </c>
      <c r="DO8" s="9">
        <f t="shared" si="34"/>
        <v>7.1468509190091053E-5</v>
      </c>
      <c r="DP8" s="6"/>
      <c r="DT8" s="9">
        <v>27.43</v>
      </c>
      <c r="DU8" s="9">
        <v>26.05</v>
      </c>
      <c r="DV8" s="9">
        <f t="shared" si="77"/>
        <v>1.379999999999999</v>
      </c>
      <c r="DW8" s="15">
        <f t="shared" si="78"/>
        <v>26.740000000000002</v>
      </c>
      <c r="DX8" s="6"/>
      <c r="DY8" s="9"/>
      <c r="DZ8" s="16" t="s">
        <v>54</v>
      </c>
      <c r="EA8" s="16">
        <v>37.590000000000003</v>
      </c>
      <c r="EB8" s="16" t="e">
        <f t="shared" si="79"/>
        <v>#VALUE!</v>
      </c>
      <c r="EC8" s="17">
        <f t="shared" si="80"/>
        <v>37.590000000000003</v>
      </c>
      <c r="ED8" s="16">
        <f t="shared" si="35"/>
        <v>1.2938740418904544</v>
      </c>
      <c r="EE8" s="16">
        <f t="shared" si="36"/>
        <v>2.0788061835924103E-3</v>
      </c>
      <c r="EF8" s="16">
        <f t="shared" si="37"/>
        <v>2.8996260983165429</v>
      </c>
      <c r="EG8" s="9"/>
      <c r="EH8" s="16">
        <v>28.2</v>
      </c>
      <c r="EI8" s="16">
        <f t="shared" si="81"/>
        <v>2.5800000000000018</v>
      </c>
      <c r="EJ8" s="18">
        <f t="shared" si="82"/>
        <v>34.07</v>
      </c>
      <c r="EK8" s="16">
        <v>30.78</v>
      </c>
      <c r="EL8" s="16">
        <f t="shared" si="83"/>
        <v>3.2899999999999991</v>
      </c>
      <c r="EM8" s="6"/>
      <c r="EQ8" s="9"/>
      <c r="ER8" s="9">
        <v>29.56</v>
      </c>
      <c r="ES8" s="65">
        <v>32.28</v>
      </c>
      <c r="ET8" s="9">
        <f t="shared" si="84"/>
        <v>2.7200000000000024</v>
      </c>
      <c r="EU8" s="65">
        <f t="shared" si="38"/>
        <v>34.39</v>
      </c>
      <c r="EV8" s="51">
        <v>26.74</v>
      </c>
      <c r="EW8" s="64">
        <f t="shared" si="85"/>
        <v>32.739999999999995</v>
      </c>
      <c r="EX8" s="51">
        <v>27.22</v>
      </c>
      <c r="EY8" s="51">
        <f t="shared" si="86"/>
        <v>5.8275000000000006</v>
      </c>
      <c r="EZ8" s="63">
        <f t="shared" si="87"/>
        <v>32.78</v>
      </c>
      <c r="FA8" s="9">
        <f t="shared" si="39"/>
        <v>2.1099999999999994</v>
      </c>
      <c r="FB8" s="50">
        <f t="shared" si="88"/>
        <v>33.047499999999999</v>
      </c>
      <c r="FC8" s="9">
        <f t="shared" si="40"/>
        <v>30.205984833591828</v>
      </c>
      <c r="FD8" s="9">
        <f t="shared" si="41"/>
        <v>4.853052617225747E-2</v>
      </c>
      <c r="FE8" s="9">
        <f t="shared" si="42"/>
        <v>1.0681051276799443</v>
      </c>
      <c r="FF8" s="9">
        <f t="shared" si="89"/>
        <v>4.8613472469125563E-2</v>
      </c>
      <c r="FG8" s="9">
        <f t="shared" si="43"/>
        <v>5.1811928546471892E-3</v>
      </c>
      <c r="FK8" s="9">
        <v>27.16</v>
      </c>
      <c r="FL8" s="9">
        <v>22.15</v>
      </c>
      <c r="FM8" s="9">
        <f t="shared" si="90"/>
        <v>5.0100000000000016</v>
      </c>
      <c r="FN8" s="9">
        <f t="shared" si="91"/>
        <v>27.459999999999997</v>
      </c>
      <c r="FO8" s="9">
        <f t="shared" si="92"/>
        <v>0.29999999999999716</v>
      </c>
      <c r="FP8" s="7">
        <f t="shared" si="93"/>
        <v>27.31</v>
      </c>
      <c r="FQ8" s="9">
        <f t="shared" si="44"/>
        <v>1615.2063004672982</v>
      </c>
      <c r="FR8" s="9">
        <f t="shared" si="45"/>
        <v>2.5950755146791322</v>
      </c>
      <c r="FS8" s="9">
        <f t="shared" si="46"/>
        <v>4.3808259598605055</v>
      </c>
      <c r="FT8" s="9">
        <f t="shared" si="94"/>
        <v>2.5936791093020193</v>
      </c>
      <c r="FU8" s="9">
        <f t="shared" si="47"/>
        <v>0.27643266333006783</v>
      </c>
      <c r="FW8" s="16">
        <v>33.28</v>
      </c>
      <c r="FX8" s="9">
        <v>26.92</v>
      </c>
      <c r="FY8" s="9">
        <v>25.99</v>
      </c>
      <c r="FZ8" s="9">
        <v>24.71</v>
      </c>
      <c r="GA8" s="51">
        <v>21.58</v>
      </c>
      <c r="GB8" s="51">
        <f t="shared" si="95"/>
        <v>4.2933333333333366</v>
      </c>
      <c r="GC8" s="63">
        <f t="shared" si="96"/>
        <v>25.549999999999997</v>
      </c>
      <c r="GD8" s="51">
        <v>30.029028870000001</v>
      </c>
      <c r="GE8" s="51">
        <f t="shared" si="97"/>
        <v>-4.1556955366666664</v>
      </c>
      <c r="GF8" s="63">
        <f t="shared" si="98"/>
        <v>26.74902887</v>
      </c>
      <c r="GG8" s="9">
        <f t="shared" si="99"/>
        <v>2.2100000000000009</v>
      </c>
      <c r="GH8" s="11">
        <f t="shared" si="100"/>
        <v>25.983805774</v>
      </c>
      <c r="GI8" s="9">
        <f t="shared" si="48"/>
        <v>4052.0771061787359</v>
      </c>
      <c r="GJ8" s="9">
        <f t="shared" si="49"/>
        <v>6.5102805002643125</v>
      </c>
      <c r="GK8" s="9">
        <f t="shared" si="50"/>
        <v>3.8140235632484796</v>
      </c>
      <c r="GL8" s="9">
        <f t="shared" si="101"/>
        <v>6.5034002915414479</v>
      </c>
      <c r="GM8" s="9">
        <f t="shared" si="51"/>
        <v>0.69312825046276916</v>
      </c>
      <c r="GN8" s="9"/>
      <c r="GO8" s="9"/>
      <c r="GP8" s="8">
        <v>21.98</v>
      </c>
      <c r="GQ8" s="65">
        <v>26.74</v>
      </c>
      <c r="GR8" s="65">
        <v>26.68</v>
      </c>
      <c r="GS8" s="51">
        <v>28.858244339999999</v>
      </c>
      <c r="GT8" s="51">
        <f t="shared" si="102"/>
        <v>-2.148244339999998</v>
      </c>
      <c r="GU8" s="63">
        <f t="shared" si="103"/>
        <v>27.148244339999998</v>
      </c>
      <c r="GV8" s="51">
        <v>24.19</v>
      </c>
      <c r="GW8" s="51">
        <f t="shared" si="104"/>
        <v>2.5199999999999996</v>
      </c>
      <c r="GX8" s="63">
        <f t="shared" si="105"/>
        <v>27.55</v>
      </c>
      <c r="GY8" s="9">
        <f t="shared" si="106"/>
        <v>5.9999999999998721E-2</v>
      </c>
      <c r="GZ8" s="11">
        <f t="shared" si="107"/>
        <v>27.029561085000001</v>
      </c>
      <c r="HA8" s="9">
        <f t="shared" si="52"/>
        <v>1961.9873422200517</v>
      </c>
      <c r="HB8" s="9">
        <f t="shared" si="53"/>
        <v>3.1522322011947397</v>
      </c>
      <c r="HC8" s="9">
        <f t="shared" si="54"/>
        <v>6.9332355261948093</v>
      </c>
      <c r="HD8" s="9">
        <f t="shared" si="108"/>
        <v>3.1501901513434132</v>
      </c>
      <c r="HE8" s="9">
        <f t="shared" si="55"/>
        <v>0.33574525484239759</v>
      </c>
      <c r="HF8" s="6"/>
      <c r="HG8" s="6"/>
      <c r="HH8" s="16">
        <v>26.93</v>
      </c>
      <c r="HI8" s="16">
        <v>30.45</v>
      </c>
      <c r="HJ8" s="65">
        <v>30.7</v>
      </c>
      <c r="HK8" s="9">
        <v>29.16</v>
      </c>
      <c r="HL8" s="51">
        <v>24.18</v>
      </c>
      <c r="HM8" s="51">
        <f t="shared" si="109"/>
        <v>5.75</v>
      </c>
      <c r="HN8" s="63">
        <f t="shared" si="110"/>
        <v>30.4</v>
      </c>
      <c r="HO8" s="51">
        <v>24.54</v>
      </c>
      <c r="HP8" s="51">
        <f t="shared" si="111"/>
        <v>5.3900000000000006</v>
      </c>
      <c r="HQ8" s="63">
        <f t="shared" si="112"/>
        <v>30</v>
      </c>
      <c r="HR8" s="9">
        <f t="shared" si="113"/>
        <v>1.5399999999999991</v>
      </c>
      <c r="HS8" s="11">
        <f t="shared" si="114"/>
        <v>30.366666666666664</v>
      </c>
      <c r="HT8" s="9">
        <f t="shared" si="56"/>
        <v>193.89204892140287</v>
      </c>
      <c r="HU8" s="9">
        <f t="shared" si="57"/>
        <v>0.31151717802322193</v>
      </c>
      <c r="HV8" s="9">
        <f t="shared" si="58"/>
        <v>5.9029893543419405</v>
      </c>
      <c r="HW8" s="9">
        <f t="shared" si="115"/>
        <v>0.31172231339652473</v>
      </c>
      <c r="HX8" s="9">
        <f t="shared" si="59"/>
        <v>3.3223165118062933E-2</v>
      </c>
    </row>
    <row r="9" spans="1:232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51">
        <v>23.03</v>
      </c>
      <c r="H9" s="51">
        <f t="shared" si="60"/>
        <v>29.79</v>
      </c>
      <c r="L9" s="5">
        <f t="shared" si="2"/>
        <v>27.99</v>
      </c>
      <c r="M9" s="84">
        <f t="shared" si="3"/>
        <v>1007.8873629872935</v>
      </c>
      <c r="O9" s="48">
        <v>20.84</v>
      </c>
      <c r="P9" s="85">
        <v>26.46</v>
      </c>
      <c r="Q9" s="85">
        <v>25.37</v>
      </c>
      <c r="R9" s="86">
        <v>24.4</v>
      </c>
      <c r="S9" s="85">
        <v>26.93</v>
      </c>
      <c r="T9" s="87">
        <v>26.87</v>
      </c>
      <c r="Y9" s="88">
        <f t="shared" si="4"/>
        <v>26.407499999999999</v>
      </c>
      <c r="Z9" s="84">
        <f t="shared" si="5"/>
        <v>3020.3759256373501</v>
      </c>
      <c r="AB9" s="51">
        <v>29.8</v>
      </c>
      <c r="AC9" s="51">
        <v>33.151971119999999</v>
      </c>
      <c r="AD9" s="51">
        <f t="shared" si="61"/>
        <v>34.07</v>
      </c>
      <c r="AE9" s="77">
        <f t="shared" si="62"/>
        <v>33.610985560000003</v>
      </c>
      <c r="AF9" s="84">
        <f t="shared" si="6"/>
        <v>20.434835656584859</v>
      </c>
      <c r="AH9" s="1">
        <v>23.52</v>
      </c>
      <c r="AI9" s="1">
        <v>28.26</v>
      </c>
      <c r="AJ9" s="1">
        <f t="shared" si="63"/>
        <v>4.740000000000002</v>
      </c>
      <c r="AK9" s="1">
        <f t="shared" si="64"/>
        <v>29.14</v>
      </c>
      <c r="AL9" s="1">
        <f t="shared" si="65"/>
        <v>0.87999999999999901</v>
      </c>
      <c r="AM9" s="1">
        <v>28.99</v>
      </c>
      <c r="AN9" s="1">
        <v>30.08</v>
      </c>
      <c r="AO9" s="1">
        <v>30.12</v>
      </c>
      <c r="AP9" s="51"/>
      <c r="AQ9" s="63"/>
      <c r="AR9" s="51"/>
      <c r="AS9" s="63"/>
      <c r="AT9" s="10">
        <f t="shared" si="7"/>
        <v>29.318000000000001</v>
      </c>
      <c r="AU9" s="9">
        <f t="shared" si="8"/>
        <v>401.25309935612046</v>
      </c>
      <c r="AV9" s="9">
        <f t="shared" si="9"/>
        <v>0.39811303732079739</v>
      </c>
      <c r="AW9" s="9">
        <f t="shared" si="10"/>
        <v>2.2841740852294401</v>
      </c>
      <c r="AX9" s="9">
        <f t="shared" si="11"/>
        <v>0.39832004814279054</v>
      </c>
      <c r="AY9" s="9">
        <f t="shared" si="12"/>
        <v>0.13300017047161714</v>
      </c>
      <c r="AZ9" s="9"/>
      <c r="BA9" s="9"/>
      <c r="BB9" s="65">
        <v>34.35</v>
      </c>
      <c r="BC9" s="65">
        <v>37.04</v>
      </c>
      <c r="BD9" s="63">
        <v>34.763735740000001</v>
      </c>
      <c r="BE9" s="51">
        <v>31.98</v>
      </c>
      <c r="BF9" s="51">
        <f t="shared" si="116"/>
        <v>3.4045785800000026</v>
      </c>
      <c r="BG9" s="63">
        <f t="shared" si="66"/>
        <v>36.79</v>
      </c>
      <c r="BH9" s="11">
        <f t="shared" si="67"/>
        <v>35.735933934999998</v>
      </c>
      <c r="BI9" s="9">
        <f t="shared" si="68"/>
        <v>4.6809790646259932</v>
      </c>
      <c r="BJ9" s="9">
        <f t="shared" si="13"/>
        <v>4.6443474107582461E-3</v>
      </c>
      <c r="BK9" s="9">
        <f t="shared" si="14"/>
        <v>56.389299397371467</v>
      </c>
      <c r="BL9" s="9">
        <f t="shared" si="69"/>
        <v>4.6584511010300334E-3</v>
      </c>
      <c r="BM9" s="9">
        <f t="shared" si="15"/>
        <v>1.5554697622163886E-3</v>
      </c>
      <c r="BQ9" s="9">
        <v>29.22</v>
      </c>
      <c r="BR9" s="9">
        <v>29.38</v>
      </c>
      <c r="BS9" s="9">
        <f t="shared" si="16"/>
        <v>0.16000000000000014</v>
      </c>
      <c r="BT9" s="9">
        <v>30.81</v>
      </c>
      <c r="BU9" s="9">
        <v>31.51</v>
      </c>
      <c r="BW9" s="51"/>
      <c r="BX9" s="51"/>
      <c r="BY9" s="10">
        <f t="shared" si="17"/>
        <v>30.23</v>
      </c>
      <c r="BZ9" s="9">
        <f t="shared" si="18"/>
        <v>213.16897649918019</v>
      </c>
      <c r="CA9" s="9">
        <f t="shared" si="19"/>
        <v>0.2115007929729025</v>
      </c>
      <c r="CB9" s="9">
        <f t="shared" si="20"/>
        <v>3.1842268494041481</v>
      </c>
      <c r="CC9" s="9">
        <f t="shared" si="70"/>
        <v>0.21168632809063154</v>
      </c>
      <c r="CD9" s="9">
        <f t="shared" si="21"/>
        <v>7.0682652941616048E-2</v>
      </c>
      <c r="CG9" s="9">
        <v>32.299999999999997</v>
      </c>
      <c r="CH9" s="9">
        <v>32.049999999999997</v>
      </c>
      <c r="CI9" s="9">
        <f t="shared" si="71"/>
        <v>0.25</v>
      </c>
      <c r="CJ9" s="11">
        <f t="shared" si="22"/>
        <v>32.174999999999997</v>
      </c>
      <c r="CK9" s="9">
        <f t="shared" si="72"/>
        <v>55.32099720353677</v>
      </c>
      <c r="CL9" s="9">
        <f t="shared" si="23"/>
        <v>5.4888075032084913E-2</v>
      </c>
      <c r="CM9" s="9">
        <f t="shared" si="24"/>
        <v>2.5771399305004361</v>
      </c>
      <c r="CN9" s="6"/>
      <c r="CO9" s="9">
        <v>28.29</v>
      </c>
      <c r="CP9" s="9">
        <v>26.44</v>
      </c>
      <c r="CS9" s="51"/>
      <c r="CT9" s="51"/>
      <c r="CU9" s="9">
        <f t="shared" si="25"/>
        <v>1.8499999999999979</v>
      </c>
      <c r="CV9" s="12">
        <f t="shared" si="26"/>
        <v>27.365000000000002</v>
      </c>
      <c r="CW9" s="9">
        <f t="shared" si="27"/>
        <v>1554.7551354900804</v>
      </c>
      <c r="CX9" s="9">
        <f t="shared" si="28"/>
        <v>1.5425881825543648</v>
      </c>
      <c r="CY9" s="9">
        <f t="shared" si="29"/>
        <v>5.2647045011516767</v>
      </c>
      <c r="CZ9" s="9">
        <f t="shared" si="73"/>
        <v>1.542210825407937</v>
      </c>
      <c r="DA9" s="9">
        <f t="shared" si="30"/>
        <v>0.51494847833744795</v>
      </c>
      <c r="DE9" s="9">
        <v>39.08</v>
      </c>
      <c r="DF9" s="9" t="s">
        <v>54</v>
      </c>
      <c r="DG9" s="51" t="s">
        <v>235</v>
      </c>
      <c r="DH9" s="51"/>
      <c r="DI9" s="13">
        <f t="shared" si="31"/>
        <v>0</v>
      </c>
      <c r="DJ9" s="14">
        <f t="shared" si="74"/>
        <v>39.08</v>
      </c>
      <c r="DK9" s="9">
        <f t="shared" si="75"/>
        <v>0.46036680389141993</v>
      </c>
      <c r="DL9" s="9">
        <f t="shared" si="32"/>
        <v>4.5676413932498505E-4</v>
      </c>
      <c r="DM9" s="9" t="e">
        <f t="shared" si="33"/>
        <v>#DIV/0!</v>
      </c>
      <c r="DN9" s="9">
        <f t="shared" si="76"/>
        <v>4.5875134238965425E-4</v>
      </c>
      <c r="DO9" s="9">
        <f t="shared" si="34"/>
        <v>1.5317834747809341E-4</v>
      </c>
      <c r="DP9" s="6"/>
      <c r="DT9" s="9">
        <v>28.43</v>
      </c>
      <c r="DU9" s="9">
        <v>27.05</v>
      </c>
      <c r="DV9" s="9">
        <f t="shared" si="77"/>
        <v>1.379999999999999</v>
      </c>
      <c r="DW9" s="15">
        <f t="shared" si="78"/>
        <v>27.740000000000002</v>
      </c>
      <c r="DX9" s="6"/>
      <c r="DY9" s="9"/>
      <c r="DZ9" s="16">
        <v>28.1</v>
      </c>
      <c r="EA9" s="16">
        <v>29.24</v>
      </c>
      <c r="EB9" s="16">
        <f t="shared" si="79"/>
        <v>1.139999999999997</v>
      </c>
      <c r="EC9" s="17">
        <f t="shared" si="80"/>
        <v>28.67</v>
      </c>
      <c r="ED9" s="16">
        <f t="shared" si="35"/>
        <v>628.92086055854486</v>
      </c>
      <c r="EE9" s="16">
        <f t="shared" si="36"/>
        <v>0.62399915273714346</v>
      </c>
      <c r="EF9" s="16">
        <f t="shared" si="37"/>
        <v>870.38620670121713</v>
      </c>
      <c r="EG9" s="9"/>
      <c r="EH9" s="16">
        <v>27.47</v>
      </c>
      <c r="EI9" s="16">
        <f t="shared" si="81"/>
        <v>2.7000000000000028</v>
      </c>
      <c r="EJ9" s="18">
        <f t="shared" si="82"/>
        <v>33.339999999999996</v>
      </c>
      <c r="EK9" s="16">
        <v>30.17</v>
      </c>
      <c r="EL9" s="16">
        <f t="shared" si="83"/>
        <v>3.1699999999999946</v>
      </c>
      <c r="EM9" s="6"/>
      <c r="EQ9" s="9"/>
      <c r="ER9" s="9">
        <v>26.82</v>
      </c>
      <c r="ES9" s="65">
        <v>29.51</v>
      </c>
      <c r="ET9" s="9">
        <f t="shared" si="84"/>
        <v>2.6900000000000013</v>
      </c>
      <c r="EU9" s="65">
        <f t="shared" si="38"/>
        <v>31.65</v>
      </c>
      <c r="EV9" s="51">
        <v>23.58</v>
      </c>
      <c r="EW9" s="64">
        <f t="shared" si="85"/>
        <v>29.58</v>
      </c>
      <c r="EX9" s="51">
        <v>24.06</v>
      </c>
      <c r="EY9" s="51">
        <f t="shared" si="86"/>
        <v>6.0299999999999976</v>
      </c>
      <c r="EZ9" s="63">
        <f t="shared" si="87"/>
        <v>29.619999999999997</v>
      </c>
      <c r="FA9" s="9">
        <f t="shared" si="39"/>
        <v>2.139999999999997</v>
      </c>
      <c r="FB9" s="50">
        <f t="shared" si="88"/>
        <v>30.089999999999996</v>
      </c>
      <c r="FC9" s="9">
        <f t="shared" si="40"/>
        <v>234.90485887077176</v>
      </c>
      <c r="FD9" s="9">
        <f t="shared" si="41"/>
        <v>0.23306657816855</v>
      </c>
      <c r="FE9" s="9">
        <f t="shared" si="42"/>
        <v>5.1295468412817948</v>
      </c>
      <c r="FF9" s="9">
        <f t="shared" si="89"/>
        <v>0.23325824788420224</v>
      </c>
      <c r="FG9" s="9">
        <f t="shared" si="43"/>
        <v>7.7885576880097923E-2</v>
      </c>
      <c r="FK9" s="9">
        <v>26.77</v>
      </c>
      <c r="FL9" s="9">
        <v>22.68</v>
      </c>
      <c r="FM9" s="9">
        <f t="shared" si="90"/>
        <v>4.09</v>
      </c>
      <c r="FN9" s="9">
        <f t="shared" si="91"/>
        <v>27.99</v>
      </c>
      <c r="FO9" s="9">
        <f t="shared" si="92"/>
        <v>1.2199999999999989</v>
      </c>
      <c r="FP9" s="7">
        <f t="shared" si="93"/>
        <v>27.38</v>
      </c>
      <c r="FQ9" s="9">
        <f t="shared" si="44"/>
        <v>1538.6647342650069</v>
      </c>
      <c r="FR9" s="9">
        <f t="shared" si="45"/>
        <v>1.5266236990059423</v>
      </c>
      <c r="FS9" s="9">
        <f t="shared" si="46"/>
        <v>2.577139930500413</v>
      </c>
      <c r="FT9" s="9">
        <f t="shared" si="94"/>
        <v>1.5262592089605584</v>
      </c>
      <c r="FU9" s="9">
        <f t="shared" si="47"/>
        <v>0.50962218929753833</v>
      </c>
      <c r="FW9" s="16">
        <v>30.63</v>
      </c>
      <c r="FX9" s="9">
        <v>26.23</v>
      </c>
      <c r="FY9" s="9">
        <v>25.91</v>
      </c>
      <c r="FZ9" s="9">
        <v>24.7</v>
      </c>
      <c r="GA9" s="51">
        <v>21.12</v>
      </c>
      <c r="GB9" s="51">
        <f t="shared" si="95"/>
        <v>4.4933333333333323</v>
      </c>
      <c r="GC9" s="63">
        <f t="shared" si="96"/>
        <v>25.09</v>
      </c>
      <c r="GD9" s="51">
        <v>29.62890913</v>
      </c>
      <c r="GE9" s="51">
        <f t="shared" si="97"/>
        <v>-4.015575796666667</v>
      </c>
      <c r="GF9" s="63">
        <f t="shared" si="98"/>
        <v>26.348909129999999</v>
      </c>
      <c r="GG9" s="9">
        <f t="shared" si="99"/>
        <v>1.5300000000000011</v>
      </c>
      <c r="GH9" s="11">
        <f t="shared" si="100"/>
        <v>25.655781826000002</v>
      </c>
      <c r="GI9" s="9">
        <f t="shared" si="48"/>
        <v>5087.1965097047305</v>
      </c>
      <c r="GJ9" s="9">
        <f t="shared" si="49"/>
        <v>5.0473859446225289</v>
      </c>
      <c r="GK9" s="9">
        <f t="shared" si="50"/>
        <v>2.9569922409361533</v>
      </c>
      <c r="GL9" s="9">
        <f t="shared" si="101"/>
        <v>5.042776111026587</v>
      </c>
      <c r="GM9" s="9">
        <f t="shared" si="51"/>
        <v>1.6837969505775523</v>
      </c>
      <c r="GN9" s="9"/>
      <c r="GO9" s="9"/>
      <c r="GP9" s="8">
        <v>22.46</v>
      </c>
      <c r="GQ9" s="65">
        <v>26.81</v>
      </c>
      <c r="GR9" s="65">
        <v>26.56</v>
      </c>
      <c r="GS9" s="51">
        <v>29.14490936</v>
      </c>
      <c r="GT9" s="51">
        <f t="shared" si="102"/>
        <v>-2.459909360000001</v>
      </c>
      <c r="GU9" s="63">
        <f t="shared" si="103"/>
        <v>27.434909359999999</v>
      </c>
      <c r="GV9" s="51">
        <v>24.12</v>
      </c>
      <c r="GW9" s="51">
        <f t="shared" si="104"/>
        <v>2.5649999999999977</v>
      </c>
      <c r="GX9" s="63">
        <f t="shared" si="105"/>
        <v>27.48</v>
      </c>
      <c r="GY9" s="9">
        <f t="shared" si="106"/>
        <v>0.25</v>
      </c>
      <c r="GZ9" s="11">
        <f t="shared" si="107"/>
        <v>27.07122734</v>
      </c>
      <c r="HA9" s="9">
        <f t="shared" si="52"/>
        <v>1906.1028257786991</v>
      </c>
      <c r="HB9" s="9">
        <f t="shared" si="53"/>
        <v>1.8911863525396035</v>
      </c>
      <c r="HC9" s="9">
        <f t="shared" si="54"/>
        <v>4.1596048670249344</v>
      </c>
      <c r="HD9" s="9">
        <f t="shared" si="108"/>
        <v>1.8905063038935541</v>
      </c>
      <c r="HE9" s="9">
        <f t="shared" si="55"/>
        <v>0.63124530604940499</v>
      </c>
      <c r="HF9" s="6"/>
      <c r="HG9" s="6"/>
      <c r="HH9" s="16">
        <v>28.22</v>
      </c>
      <c r="HI9" s="16">
        <v>30.94</v>
      </c>
      <c r="HJ9" s="65">
        <v>31.18</v>
      </c>
      <c r="HK9" s="9">
        <v>30.09</v>
      </c>
      <c r="HL9" s="51">
        <v>23.55</v>
      </c>
      <c r="HM9" s="51">
        <f t="shared" si="109"/>
        <v>7.0849999999999973</v>
      </c>
      <c r="HN9" s="63">
        <f t="shared" si="110"/>
        <v>29.77</v>
      </c>
      <c r="HO9" s="51">
        <v>24.15</v>
      </c>
      <c r="HP9" s="51">
        <f t="shared" si="111"/>
        <v>6.4849999999999994</v>
      </c>
      <c r="HQ9" s="63">
        <f t="shared" si="112"/>
        <v>29.61</v>
      </c>
      <c r="HR9" s="9">
        <f t="shared" si="113"/>
        <v>1.0899999999999999</v>
      </c>
      <c r="HS9" s="11">
        <f t="shared" si="114"/>
        <v>30.186666666666667</v>
      </c>
      <c r="HT9" s="9">
        <f t="shared" si="56"/>
        <v>219.67265549797119</v>
      </c>
      <c r="HU9" s="9">
        <f t="shared" si="57"/>
        <v>0.21795357652553543</v>
      </c>
      <c r="HV9" s="9">
        <f t="shared" si="58"/>
        <v>4.1300375476407263</v>
      </c>
      <c r="HW9" s="9">
        <f t="shared" si="115"/>
        <v>0.21814107191020538</v>
      </c>
      <c r="HX9" s="9">
        <f t="shared" si="59"/>
        <v>7.2837909832040498E-2</v>
      </c>
    </row>
    <row r="10" spans="1:232" s="46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51"/>
      <c r="H10" s="51"/>
      <c r="I10" s="51"/>
      <c r="J10" s="51"/>
      <c r="K10" s="51"/>
      <c r="L10" s="33">
        <f t="shared" si="2"/>
        <v>30.895000000000003</v>
      </c>
      <c r="M10" s="84">
        <f t="shared" si="3"/>
        <v>134.40827271596856</v>
      </c>
      <c r="N10" s="84"/>
      <c r="O10" s="48">
        <v>22.31</v>
      </c>
      <c r="P10" s="85">
        <v>27.4</v>
      </c>
      <c r="Q10" s="85">
        <v>26.83</v>
      </c>
      <c r="R10" s="86">
        <v>24.73</v>
      </c>
      <c r="S10" s="85">
        <v>27.06</v>
      </c>
      <c r="T10" s="87">
        <v>28.34</v>
      </c>
      <c r="U10" s="81">
        <v>25.42</v>
      </c>
      <c r="V10" s="81"/>
      <c r="W10" s="82">
        <f t="shared" ref="W10:W17" si="117">U10+2.31</f>
        <v>27.73</v>
      </c>
      <c r="X10" s="82"/>
      <c r="Y10" s="88">
        <f t="shared" si="4"/>
        <v>27.407499999999999</v>
      </c>
      <c r="Z10" s="84">
        <f t="shared" si="5"/>
        <v>1509.5969162614151</v>
      </c>
      <c r="AA10" s="48"/>
      <c r="AB10" s="51">
        <v>30.68</v>
      </c>
      <c r="AC10" s="51">
        <v>33.47179354</v>
      </c>
      <c r="AD10" s="51">
        <f t="shared" si="61"/>
        <v>34.950000000000003</v>
      </c>
      <c r="AE10" s="77">
        <f t="shared" si="62"/>
        <v>34.210896770000005</v>
      </c>
      <c r="AF10" s="84">
        <f t="shared" si="6"/>
        <v>13.479627559984383</v>
      </c>
      <c r="AG10" s="48"/>
      <c r="AH10" s="31">
        <v>24.89</v>
      </c>
      <c r="AI10" s="31">
        <v>30.36</v>
      </c>
      <c r="AJ10" s="31">
        <f t="shared" si="63"/>
        <v>5.4699999999999989</v>
      </c>
      <c r="AK10" s="31">
        <f t="shared" si="64"/>
        <v>30.51</v>
      </c>
      <c r="AL10" s="31">
        <f t="shared" si="65"/>
        <v>0.15000000000000213</v>
      </c>
      <c r="AM10" s="31">
        <v>29.91</v>
      </c>
      <c r="AN10" s="31">
        <v>30.22</v>
      </c>
      <c r="AO10" s="31">
        <v>30.48</v>
      </c>
      <c r="AP10" s="51"/>
      <c r="AQ10" s="63"/>
      <c r="AR10" s="51"/>
      <c r="AS10" s="63"/>
      <c r="AT10" s="35">
        <f t="shared" si="7"/>
        <v>30.295999999999999</v>
      </c>
      <c r="AU10" s="34">
        <f t="shared" si="8"/>
        <v>203.63142479480794</v>
      </c>
      <c r="AV10" s="34">
        <f t="shared" si="9"/>
        <v>1.5150215137807899</v>
      </c>
      <c r="AW10" s="34">
        <f t="shared" si="10"/>
        <v>8.6924379659404263</v>
      </c>
      <c r="AX10" s="9">
        <f t="shared" si="11"/>
        <v>1.5146663158769798</v>
      </c>
      <c r="AY10" s="9">
        <f t="shared" si="12"/>
        <v>0.13504386450673553</v>
      </c>
      <c r="AZ10" s="9"/>
      <c r="BA10" s="34"/>
      <c r="BB10" s="66">
        <v>36.47</v>
      </c>
      <c r="BC10" s="66">
        <v>35.119999999999997</v>
      </c>
      <c r="BD10" s="63">
        <v>36.066004849999999</v>
      </c>
      <c r="BE10" s="51">
        <v>32.53</v>
      </c>
      <c r="BF10" s="51">
        <f>AVERAGE(BB10:BD10)-BE10</f>
        <v>3.3553349499999996</v>
      </c>
      <c r="BG10" s="63">
        <f t="shared" si="66"/>
        <v>37.340000000000003</v>
      </c>
      <c r="BH10" s="11">
        <f t="shared" si="67"/>
        <v>36.249001212500005</v>
      </c>
      <c r="BI10" s="34">
        <f t="shared" si="68"/>
        <v>3.2794486480272531</v>
      </c>
      <c r="BJ10" s="34">
        <f t="shared" si="13"/>
        <v>2.4399157743492328E-2</v>
      </c>
      <c r="BK10" s="34">
        <f t="shared" si="14"/>
        <v>296.24213896110302</v>
      </c>
      <c r="BL10" s="9">
        <f t="shared" si="69"/>
        <v>2.4450347630183767E-2</v>
      </c>
      <c r="BM10" s="9">
        <f t="shared" si="15"/>
        <v>2.1799319083697739E-3</v>
      </c>
      <c r="BN10" s="34"/>
      <c r="BO10" s="34"/>
      <c r="BP10" s="34"/>
      <c r="BQ10" s="34">
        <v>31.97</v>
      </c>
      <c r="BR10" s="34">
        <v>31.12</v>
      </c>
      <c r="BS10" s="34">
        <f t="shared" si="16"/>
        <v>0.84999999999999787</v>
      </c>
      <c r="BT10" s="34">
        <v>32.31</v>
      </c>
      <c r="BU10" s="34">
        <v>31.66</v>
      </c>
      <c r="BV10" s="51">
        <v>26.61</v>
      </c>
      <c r="BW10" s="51"/>
      <c r="BX10" s="51">
        <f>BY10-BV10</f>
        <v>5.1550000000000011</v>
      </c>
      <c r="BY10" s="35">
        <f t="shared" si="17"/>
        <v>31.765000000000001</v>
      </c>
      <c r="BZ10" s="34">
        <f t="shared" si="18"/>
        <v>73.516022159871042</v>
      </c>
      <c r="CA10" s="34">
        <f t="shared" si="19"/>
        <v>0.5469605454660148</v>
      </c>
      <c r="CB10" s="34">
        <f t="shared" si="20"/>
        <v>8.2347041349427119</v>
      </c>
      <c r="CC10" s="9">
        <f t="shared" si="70"/>
        <v>0.54714685063037083</v>
      </c>
      <c r="CD10" s="9">
        <f t="shared" si="21"/>
        <v>4.8782246219711965E-2</v>
      </c>
      <c r="CE10" s="34"/>
      <c r="CF10" s="34"/>
      <c r="CG10" s="34">
        <v>32.35</v>
      </c>
      <c r="CH10" s="34">
        <v>32.92</v>
      </c>
      <c r="CI10" s="34">
        <f t="shared" si="71"/>
        <v>0.57000000000000028</v>
      </c>
      <c r="CJ10" s="36">
        <f t="shared" si="22"/>
        <v>32.635000000000005</v>
      </c>
      <c r="CK10" s="34">
        <f t="shared" si="72"/>
        <v>40.210363581054501</v>
      </c>
      <c r="CL10" s="34">
        <f t="shared" si="23"/>
        <v>0.29916583829647897</v>
      </c>
      <c r="CM10" s="34">
        <f t="shared" si="24"/>
        <v>14.046625378368757</v>
      </c>
      <c r="CN10" s="37"/>
      <c r="CO10" s="34">
        <v>28.11</v>
      </c>
      <c r="CP10" s="34">
        <v>29.17</v>
      </c>
      <c r="CQ10" s="51"/>
      <c r="CR10" s="51"/>
      <c r="CS10" s="51"/>
      <c r="CT10" s="51"/>
      <c r="CU10" s="34">
        <f t="shared" si="25"/>
        <v>1.0600000000000023</v>
      </c>
      <c r="CV10" s="38">
        <f t="shared" si="26"/>
        <v>28.64</v>
      </c>
      <c r="CW10" s="34">
        <f t="shared" si="27"/>
        <v>642.14336569621548</v>
      </c>
      <c r="CX10" s="34">
        <f t="shared" si="28"/>
        <v>4.7775583505428436</v>
      </c>
      <c r="CY10" s="34">
        <f t="shared" si="29"/>
        <v>16.3053452872742</v>
      </c>
      <c r="CZ10" s="9">
        <f t="shared" si="73"/>
        <v>4.7733429721268958</v>
      </c>
      <c r="DA10" s="9">
        <f t="shared" si="30"/>
        <v>0.4255793337550115</v>
      </c>
      <c r="DB10" s="34"/>
      <c r="DC10" s="34"/>
      <c r="DD10" s="34"/>
      <c r="DE10" s="34" t="s">
        <v>54</v>
      </c>
      <c r="DF10" s="34">
        <v>36.18</v>
      </c>
      <c r="DG10" s="51"/>
      <c r="DH10" s="51"/>
      <c r="DI10" s="39">
        <f t="shared" si="31"/>
        <v>0</v>
      </c>
      <c r="DJ10" s="14">
        <f t="shared" si="74"/>
        <v>36.18</v>
      </c>
      <c r="DK10" s="34">
        <f t="shared" si="75"/>
        <v>3.4402024436057466</v>
      </c>
      <c r="DL10" s="34">
        <f t="shared" si="32"/>
        <v>2.5595168914011559E-2</v>
      </c>
      <c r="DM10" s="34" t="e">
        <f t="shared" si="33"/>
        <v>#DIV/0!</v>
      </c>
      <c r="DN10" s="9">
        <f t="shared" si="76"/>
        <v>2.5648175275328141E-2</v>
      </c>
      <c r="DO10" s="9">
        <f t="shared" si="34"/>
        <v>2.2867272285783976E-3</v>
      </c>
      <c r="DP10" s="37"/>
      <c r="DQ10" s="34"/>
      <c r="DR10" s="34"/>
      <c r="DS10" s="34"/>
      <c r="DT10" s="34">
        <v>28.6</v>
      </c>
      <c r="DU10" s="34">
        <v>28.18</v>
      </c>
      <c r="DV10" s="34">
        <f t="shared" si="77"/>
        <v>0.42000000000000171</v>
      </c>
      <c r="DW10" s="40">
        <f t="shared" si="78"/>
        <v>28.39</v>
      </c>
      <c r="DX10" s="37"/>
      <c r="DY10" s="34"/>
      <c r="DZ10" s="41">
        <v>28.7</v>
      </c>
      <c r="EA10" s="41">
        <v>29.3</v>
      </c>
      <c r="EB10" s="41">
        <f t="shared" si="79"/>
        <v>0.60000000000000142</v>
      </c>
      <c r="EC10" s="42">
        <f t="shared" si="80"/>
        <v>29</v>
      </c>
      <c r="ED10" s="41">
        <f t="shared" si="35"/>
        <v>500.2648624210056</v>
      </c>
      <c r="EE10" s="41">
        <f t="shared" si="36"/>
        <v>3.7219796989591916</v>
      </c>
      <c r="EF10" s="41">
        <f t="shared" si="37"/>
        <v>5191.6092792527834</v>
      </c>
      <c r="EG10" s="34"/>
      <c r="EH10" s="41">
        <v>26.3</v>
      </c>
      <c r="EI10" s="41">
        <f t="shared" si="81"/>
        <v>6.66</v>
      </c>
      <c r="EJ10" s="43">
        <f t="shared" si="82"/>
        <v>32.17</v>
      </c>
      <c r="EK10" s="41">
        <v>32.96</v>
      </c>
      <c r="EL10" s="41">
        <f t="shared" si="83"/>
        <v>0.78999999999999915</v>
      </c>
      <c r="EM10" s="37"/>
      <c r="EN10" s="34"/>
      <c r="EO10" s="34"/>
      <c r="EP10" s="34"/>
      <c r="EQ10" s="34"/>
      <c r="ER10" s="34">
        <v>26.78</v>
      </c>
      <c r="ES10" s="66">
        <v>31.65</v>
      </c>
      <c r="ET10" s="34">
        <f t="shared" si="84"/>
        <v>4.8699999999999974</v>
      </c>
      <c r="EU10" s="66">
        <f t="shared" si="38"/>
        <v>31.61</v>
      </c>
      <c r="EV10" s="51">
        <v>27.29</v>
      </c>
      <c r="EW10" s="64">
        <f t="shared" si="85"/>
        <v>33.29</v>
      </c>
      <c r="EX10" s="51">
        <v>28.16</v>
      </c>
      <c r="EY10" s="51">
        <f t="shared" si="86"/>
        <v>4.4074999999999953</v>
      </c>
      <c r="EZ10" s="63">
        <f t="shared" si="87"/>
        <v>33.72</v>
      </c>
      <c r="FA10" s="9">
        <f t="shared" si="39"/>
        <v>1.6799999999999997</v>
      </c>
      <c r="FB10" s="50">
        <f t="shared" si="88"/>
        <v>32.567499999999995</v>
      </c>
      <c r="FC10" s="34">
        <f t="shared" si="40"/>
        <v>42.137522749594147</v>
      </c>
      <c r="FD10" s="34">
        <f t="shared" si="41"/>
        <v>0.31350393765299789</v>
      </c>
      <c r="FE10" s="34">
        <f t="shared" si="42"/>
        <v>6.8998873444409696</v>
      </c>
      <c r="FF10" s="9">
        <f t="shared" si="89"/>
        <v>0.31370925563513652</v>
      </c>
      <c r="FG10" s="9">
        <f t="shared" si="43"/>
        <v>2.7969533466499205E-2</v>
      </c>
      <c r="FH10" s="34"/>
      <c r="FI10" s="34"/>
      <c r="FJ10" s="34"/>
      <c r="FK10" s="34">
        <v>27.58</v>
      </c>
      <c r="FL10" s="34">
        <v>21.99</v>
      </c>
      <c r="FM10" s="34">
        <f t="shared" si="90"/>
        <v>5.59</v>
      </c>
      <c r="FN10" s="34">
        <f t="shared" si="91"/>
        <v>27.299999999999997</v>
      </c>
      <c r="FO10" s="34">
        <f t="shared" si="92"/>
        <v>0.28000000000000114</v>
      </c>
      <c r="FP10" s="44">
        <f t="shared" si="93"/>
        <v>27.439999999999998</v>
      </c>
      <c r="FQ10" s="34">
        <f t="shared" si="44"/>
        <v>1475.9512052272339</v>
      </c>
      <c r="FR10" s="34">
        <f t="shared" si="45"/>
        <v>10.981103881501495</v>
      </c>
      <c r="FS10" s="34">
        <f t="shared" si="46"/>
        <v>18.537535682446144</v>
      </c>
      <c r="FT10" s="9">
        <f t="shared" si="94"/>
        <v>10.966262439837665</v>
      </c>
      <c r="FU10" s="9">
        <f t="shared" si="47"/>
        <v>0.97772456121023343</v>
      </c>
      <c r="FV10" s="34"/>
      <c r="FW10" s="41">
        <v>29.8</v>
      </c>
      <c r="FX10" s="34">
        <v>26.69</v>
      </c>
      <c r="FY10" s="34">
        <v>28.4</v>
      </c>
      <c r="FZ10" s="34">
        <v>25.47</v>
      </c>
      <c r="GA10" s="51">
        <v>22.9</v>
      </c>
      <c r="GB10" s="51">
        <f t="shared" si="95"/>
        <v>3.9533333333333367</v>
      </c>
      <c r="GC10" s="63">
        <f t="shared" si="96"/>
        <v>26.869999999999997</v>
      </c>
      <c r="GD10" s="51">
        <v>31.267789879999999</v>
      </c>
      <c r="GE10" s="51">
        <f t="shared" si="97"/>
        <v>-4.4144565466666634</v>
      </c>
      <c r="GF10" s="63">
        <f t="shared" si="98"/>
        <v>27.987789879999998</v>
      </c>
      <c r="GG10" s="34">
        <f t="shared" si="99"/>
        <v>2.9299999999999997</v>
      </c>
      <c r="GH10" s="11">
        <f t="shared" si="100"/>
        <v>27.083557976000002</v>
      </c>
      <c r="GI10" s="34">
        <f t="shared" si="48"/>
        <v>1889.8717693131161</v>
      </c>
      <c r="GJ10" s="34">
        <f t="shared" si="49"/>
        <v>14.060680426321611</v>
      </c>
      <c r="GK10" s="34">
        <f t="shared" si="50"/>
        <v>8.2373972149310699</v>
      </c>
      <c r="GL10" s="9">
        <f t="shared" si="101"/>
        <v>14.039717717484773</v>
      </c>
      <c r="GM10" s="9">
        <f t="shared" si="51"/>
        <v>1.251746155096261</v>
      </c>
      <c r="GN10" s="34"/>
      <c r="GO10" s="34"/>
      <c r="GP10" s="45">
        <v>23.77</v>
      </c>
      <c r="GQ10" s="66">
        <v>28.22</v>
      </c>
      <c r="GR10" s="66">
        <v>28</v>
      </c>
      <c r="GS10" s="51">
        <v>28.627078109999999</v>
      </c>
      <c r="GT10" s="51">
        <f t="shared" si="102"/>
        <v>-0.51707810999999992</v>
      </c>
      <c r="GU10" s="63">
        <f t="shared" si="103"/>
        <v>26.917078109999999</v>
      </c>
      <c r="GV10" s="51">
        <v>25.59</v>
      </c>
      <c r="GW10" s="51">
        <f t="shared" si="104"/>
        <v>2.5199999999999996</v>
      </c>
      <c r="GX10" s="63">
        <f t="shared" si="105"/>
        <v>28.95</v>
      </c>
      <c r="GY10" s="34">
        <f t="shared" si="106"/>
        <v>0.21999999999999886</v>
      </c>
      <c r="GZ10" s="11">
        <f t="shared" si="107"/>
        <v>28.021769527500002</v>
      </c>
      <c r="HA10" s="34">
        <f t="shared" si="52"/>
        <v>985.92304583961595</v>
      </c>
      <c r="HB10" s="34">
        <f t="shared" si="53"/>
        <v>7.3352854397814307</v>
      </c>
      <c r="HC10" s="34">
        <f t="shared" si="54"/>
        <v>16.133729484330669</v>
      </c>
      <c r="HD10" s="9">
        <f t="shared" si="108"/>
        <v>7.3270399024705029</v>
      </c>
      <c r="HE10" s="9">
        <f t="shared" si="55"/>
        <v>0.65326057195097464</v>
      </c>
      <c r="HF10" s="37"/>
      <c r="HG10" s="37"/>
      <c r="HH10" s="41">
        <v>29.41</v>
      </c>
      <c r="HI10" s="41">
        <v>31.33</v>
      </c>
      <c r="HJ10" s="66">
        <v>31.6</v>
      </c>
      <c r="HK10" s="34">
        <v>30.42</v>
      </c>
      <c r="HL10" s="51">
        <v>26.09</v>
      </c>
      <c r="HM10" s="51">
        <f t="shared" si="109"/>
        <v>4.9200000000000017</v>
      </c>
      <c r="HN10" s="63">
        <f t="shared" si="110"/>
        <v>32.31</v>
      </c>
      <c r="HO10" s="51">
        <v>27.03</v>
      </c>
      <c r="HP10" s="51">
        <f t="shared" si="111"/>
        <v>3.9800000000000004</v>
      </c>
      <c r="HQ10" s="63">
        <f t="shared" si="112"/>
        <v>32.49</v>
      </c>
      <c r="HR10" s="34">
        <f t="shared" si="113"/>
        <v>1.1799999999999997</v>
      </c>
      <c r="HS10" s="11">
        <f t="shared" si="114"/>
        <v>32.133333333333333</v>
      </c>
      <c r="HT10" s="34">
        <f t="shared" si="56"/>
        <v>56.942954909389989</v>
      </c>
      <c r="HU10" s="34">
        <f t="shared" si="57"/>
        <v>0.42365662290536082</v>
      </c>
      <c r="HV10" s="34">
        <f t="shared" si="58"/>
        <v>8.0279378195971542</v>
      </c>
      <c r="HW10" s="9">
        <f t="shared" si="115"/>
        <v>0.42386203807650197</v>
      </c>
      <c r="HX10" s="9">
        <f t="shared" si="59"/>
        <v>3.7790480345111815E-2</v>
      </c>
    </row>
    <row r="11" spans="1:232" s="46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51"/>
      <c r="H11" s="51"/>
      <c r="I11" s="51"/>
      <c r="J11" s="51"/>
      <c r="K11" s="51"/>
      <c r="L11" s="33">
        <f t="shared" si="2"/>
        <v>28.355</v>
      </c>
      <c r="M11" s="84">
        <f t="shared" si="3"/>
        <v>782.4813586866278</v>
      </c>
      <c r="N11" s="84"/>
      <c r="O11" s="48">
        <v>19.760000000000002</v>
      </c>
      <c r="P11" s="85">
        <v>25.63</v>
      </c>
      <c r="Q11" s="85">
        <v>25.16</v>
      </c>
      <c r="R11" s="86">
        <v>23.33</v>
      </c>
      <c r="S11" s="85">
        <v>26.01</v>
      </c>
      <c r="T11" s="87">
        <v>25.79</v>
      </c>
      <c r="U11" s="81">
        <v>24.46</v>
      </c>
      <c r="V11" s="81"/>
      <c r="W11" s="82">
        <f t="shared" si="117"/>
        <v>26.77</v>
      </c>
      <c r="X11" s="82"/>
      <c r="Y11" s="88">
        <f t="shared" si="4"/>
        <v>25.647500000000001</v>
      </c>
      <c r="Z11" s="84">
        <f t="shared" si="5"/>
        <v>5116.5002537302698</v>
      </c>
      <c r="AA11" s="48"/>
      <c r="AB11" s="51">
        <v>28.82</v>
      </c>
      <c r="AC11" s="51">
        <v>29.967110300000002</v>
      </c>
      <c r="AD11" s="51">
        <f t="shared" si="61"/>
        <v>33.090000000000003</v>
      </c>
      <c r="AE11" s="77">
        <f t="shared" si="62"/>
        <v>31.528555150000003</v>
      </c>
      <c r="AF11" s="84">
        <f t="shared" si="6"/>
        <v>86.616212414366743</v>
      </c>
      <c r="AG11" s="48"/>
      <c r="AH11" s="31">
        <v>23.14</v>
      </c>
      <c r="AI11" s="31">
        <v>28.82</v>
      </c>
      <c r="AJ11" s="31">
        <f t="shared" si="63"/>
        <v>5.68</v>
      </c>
      <c r="AK11" s="31">
        <f t="shared" si="64"/>
        <v>28.76</v>
      </c>
      <c r="AL11" s="31">
        <f t="shared" si="65"/>
        <v>5.9999999999998721E-2</v>
      </c>
      <c r="AM11" s="31">
        <v>29.14</v>
      </c>
      <c r="AN11" s="31">
        <v>29.53</v>
      </c>
      <c r="AO11" s="31">
        <v>30.22</v>
      </c>
      <c r="AP11" s="51"/>
      <c r="AQ11" s="63"/>
      <c r="AR11" s="51"/>
      <c r="AS11" s="63"/>
      <c r="AT11" s="35">
        <f t="shared" si="7"/>
        <v>29.294</v>
      </c>
      <c r="AU11" s="34">
        <f t="shared" si="8"/>
        <v>407.98782194580247</v>
      </c>
      <c r="AV11" s="34">
        <f t="shared" si="9"/>
        <v>0.52140260904182834</v>
      </c>
      <c r="AW11" s="34">
        <f t="shared" si="10"/>
        <v>2.9915481682271077</v>
      </c>
      <c r="AX11" s="9">
        <f t="shared" si="11"/>
        <v>0.52159429676492919</v>
      </c>
      <c r="AY11" s="9">
        <f t="shared" si="12"/>
        <v>7.9853530279217613E-2</v>
      </c>
      <c r="AZ11" s="9"/>
      <c r="BA11" s="34"/>
      <c r="BB11" s="66">
        <v>35.06</v>
      </c>
      <c r="BC11" s="66">
        <v>33.81</v>
      </c>
      <c r="BD11" s="63">
        <v>34.182918960000002</v>
      </c>
      <c r="BE11" s="51">
        <v>29.72</v>
      </c>
      <c r="BF11" s="51">
        <f t="shared" ref="BF11:BF49" si="118">AVERAGE(BB11:BD11)-BE11</f>
        <v>4.63097298666667</v>
      </c>
      <c r="BG11" s="63">
        <f t="shared" si="66"/>
        <v>34.53</v>
      </c>
      <c r="BH11" s="11">
        <f t="shared" si="67"/>
        <v>34.39572974</v>
      </c>
      <c r="BI11" s="34">
        <f t="shared" si="68"/>
        <v>11.857856826679601</v>
      </c>
      <c r="BJ11" s="34">
        <f t="shared" si="13"/>
        <v>1.5154171655389553E-2</v>
      </c>
      <c r="BK11" s="34">
        <f t="shared" si="14"/>
        <v>183.99422933251432</v>
      </c>
      <c r="BL11" s="9">
        <f t="shared" si="69"/>
        <v>1.5190048221777289E-2</v>
      </c>
      <c r="BM11" s="9">
        <f t="shared" si="15"/>
        <v>2.3255219298671343E-3</v>
      </c>
      <c r="BN11" s="34"/>
      <c r="BO11" s="34"/>
      <c r="BP11" s="34"/>
      <c r="BQ11" s="34">
        <v>30.04</v>
      </c>
      <c r="BR11" s="34">
        <v>29.61</v>
      </c>
      <c r="BS11" s="34">
        <f t="shared" si="16"/>
        <v>0.42999999999999972</v>
      </c>
      <c r="BT11" s="34">
        <v>30.66</v>
      </c>
      <c r="BU11" s="34">
        <v>31.01</v>
      </c>
      <c r="BV11" s="51">
        <v>24.76</v>
      </c>
      <c r="BW11" s="51"/>
      <c r="BX11" s="51">
        <f t="shared" ref="BX11:BX17" si="119">BY11-BV11</f>
        <v>5.57</v>
      </c>
      <c r="BY11" s="35">
        <f t="shared" si="17"/>
        <v>30.330000000000002</v>
      </c>
      <c r="BZ11" s="34">
        <f t="shared" si="18"/>
        <v>198.88590231578377</v>
      </c>
      <c r="CA11" s="34">
        <f t="shared" si="19"/>
        <v>0.25417334241624356</v>
      </c>
      <c r="CB11" s="34">
        <f t="shared" si="20"/>
        <v>3.8266787086150091</v>
      </c>
      <c r="CC11" s="9">
        <f t="shared" si="70"/>
        <v>0.25436992302567141</v>
      </c>
      <c r="CD11" s="9">
        <f t="shared" si="21"/>
        <v>3.8942788440048871E-2</v>
      </c>
      <c r="CE11" s="34"/>
      <c r="CF11" s="34"/>
      <c r="CG11" s="34">
        <v>31.22</v>
      </c>
      <c r="CH11" s="34">
        <v>31.33</v>
      </c>
      <c r="CI11" s="34">
        <f t="shared" si="71"/>
        <v>0.10999999999999943</v>
      </c>
      <c r="CJ11" s="36">
        <f t="shared" si="22"/>
        <v>31.274999999999999</v>
      </c>
      <c r="CK11" s="34">
        <f t="shared" si="72"/>
        <v>103.26900675948308</v>
      </c>
      <c r="CL11" s="34">
        <f t="shared" si="23"/>
        <v>0.13197631561832618</v>
      </c>
      <c r="CM11" s="34">
        <f t="shared" si="24"/>
        <v>6.196636203064112</v>
      </c>
      <c r="CN11" s="37"/>
      <c r="CO11" s="34">
        <v>26.54</v>
      </c>
      <c r="CP11" s="34">
        <v>28.14</v>
      </c>
      <c r="CQ11" s="51"/>
      <c r="CR11" s="51"/>
      <c r="CS11" s="51"/>
      <c r="CT11" s="51"/>
      <c r="CU11" s="34">
        <f t="shared" si="25"/>
        <v>1.6000000000000014</v>
      </c>
      <c r="CV11" s="38">
        <f t="shared" si="26"/>
        <v>27.34</v>
      </c>
      <c r="CW11" s="34">
        <f t="shared" si="27"/>
        <v>1581.9472577873644</v>
      </c>
      <c r="CX11" s="34">
        <f t="shared" si="28"/>
        <v>2.0217060000542593</v>
      </c>
      <c r="CY11" s="34">
        <f t="shared" si="29"/>
        <v>6.8998873444409385</v>
      </c>
      <c r="CZ11" s="9">
        <f t="shared" si="73"/>
        <v>2.0209028929735284</v>
      </c>
      <c r="DA11" s="9">
        <f t="shared" si="30"/>
        <v>0.30939032760963792</v>
      </c>
      <c r="DB11" s="34"/>
      <c r="DC11" s="34"/>
      <c r="DD11" s="34"/>
      <c r="DE11" s="34">
        <v>36.33</v>
      </c>
      <c r="DF11" s="34">
        <v>34.1</v>
      </c>
      <c r="DG11" s="51"/>
      <c r="DH11" s="51"/>
      <c r="DI11" s="39">
        <f t="shared" si="31"/>
        <v>2.2299999999999969</v>
      </c>
      <c r="DJ11" s="14">
        <f t="shared" si="74"/>
        <v>35.215000000000003</v>
      </c>
      <c r="DK11" s="34">
        <f t="shared" si="75"/>
        <v>6.71803094525161</v>
      </c>
      <c r="DL11" s="34">
        <f t="shared" si="32"/>
        <v>8.5855475925044784E-3</v>
      </c>
      <c r="DM11" s="34" t="e">
        <f t="shared" si="33"/>
        <v>#DIV/0!</v>
      </c>
      <c r="DN11" s="9">
        <f t="shared" si="76"/>
        <v>8.6086337177860017E-3</v>
      </c>
      <c r="DO11" s="9">
        <f t="shared" si="34"/>
        <v>1.3179396276177607E-3</v>
      </c>
      <c r="DP11" s="37"/>
      <c r="DQ11" s="34"/>
      <c r="DR11" s="34"/>
      <c r="DS11" s="34"/>
      <c r="DT11" s="34">
        <v>26.87</v>
      </c>
      <c r="DU11" s="34">
        <v>25.19</v>
      </c>
      <c r="DV11" s="34">
        <f t="shared" si="77"/>
        <v>1.6799999999999997</v>
      </c>
      <c r="DW11" s="40">
        <f t="shared" si="78"/>
        <v>26.03</v>
      </c>
      <c r="DX11" s="37"/>
      <c r="DY11" s="34"/>
      <c r="DZ11" s="41">
        <v>29.07</v>
      </c>
      <c r="EA11" s="41">
        <v>27.34</v>
      </c>
      <c r="EB11" s="41">
        <f t="shared" si="79"/>
        <v>1.7300000000000004</v>
      </c>
      <c r="EC11" s="42">
        <f t="shared" si="80"/>
        <v>28.204999999999998</v>
      </c>
      <c r="ED11" s="41">
        <f t="shared" si="35"/>
        <v>868.26840904276253</v>
      </c>
      <c r="EE11" s="41">
        <f t="shared" si="36"/>
        <v>1.1096346250345515</v>
      </c>
      <c r="EF11" s="41">
        <f t="shared" si="37"/>
        <v>1547.7756145527871</v>
      </c>
      <c r="EG11" s="34"/>
      <c r="EH11" s="41">
        <v>25.72</v>
      </c>
      <c r="EI11" s="41">
        <f t="shared" si="81"/>
        <v>6.7100000000000009</v>
      </c>
      <c r="EJ11" s="43">
        <f t="shared" si="82"/>
        <v>31.59</v>
      </c>
      <c r="EK11" s="41">
        <v>32.43</v>
      </c>
      <c r="EL11" s="41">
        <f t="shared" si="83"/>
        <v>0.83999999999999986</v>
      </c>
      <c r="EM11" s="37"/>
      <c r="EN11" s="34"/>
      <c r="EO11" s="34"/>
      <c r="EP11" s="34"/>
      <c r="EQ11" s="34"/>
      <c r="ER11" s="34">
        <v>24.05</v>
      </c>
      <c r="ES11" s="66">
        <v>28.92</v>
      </c>
      <c r="ET11" s="34">
        <f t="shared" si="84"/>
        <v>4.870000000000001</v>
      </c>
      <c r="EU11" s="66">
        <f t="shared" si="38"/>
        <v>28.880000000000003</v>
      </c>
      <c r="EV11" s="51">
        <v>24.01</v>
      </c>
      <c r="EW11" s="64">
        <f t="shared" si="85"/>
        <v>30.01</v>
      </c>
      <c r="EX11" s="51">
        <v>24.16</v>
      </c>
      <c r="EY11" s="51">
        <f t="shared" si="86"/>
        <v>5.2225000000000001</v>
      </c>
      <c r="EZ11" s="63">
        <f t="shared" si="87"/>
        <v>29.72</v>
      </c>
      <c r="FA11" s="9">
        <f t="shared" si="39"/>
        <v>1.129999999999999</v>
      </c>
      <c r="FB11" s="50">
        <f t="shared" si="88"/>
        <v>29.3825</v>
      </c>
      <c r="FC11" s="34">
        <f t="shared" si="40"/>
        <v>383.69929390741811</v>
      </c>
      <c r="FD11" s="34">
        <f t="shared" si="41"/>
        <v>0.49036221712865624</v>
      </c>
      <c r="FE11" s="34">
        <f t="shared" si="42"/>
        <v>10.79234947250646</v>
      </c>
      <c r="FF11" s="9">
        <f t="shared" si="89"/>
        <v>0.4905594874991594</v>
      </c>
      <c r="FG11" s="9">
        <f t="shared" si="43"/>
        <v>7.5102253095428215E-2</v>
      </c>
      <c r="FH11" s="34"/>
      <c r="FI11" s="34"/>
      <c r="FJ11" s="34"/>
      <c r="FK11" s="34">
        <v>25.5</v>
      </c>
      <c r="FL11" s="34">
        <v>20.05</v>
      </c>
      <c r="FM11" s="34">
        <f t="shared" si="90"/>
        <v>5.4499999999999993</v>
      </c>
      <c r="FN11" s="34">
        <f t="shared" si="91"/>
        <v>25.36</v>
      </c>
      <c r="FO11" s="34">
        <f t="shared" si="92"/>
        <v>0.14000000000000057</v>
      </c>
      <c r="FP11" s="44">
        <f t="shared" si="93"/>
        <v>25.43</v>
      </c>
      <c r="FQ11" s="34">
        <f t="shared" si="44"/>
        <v>5949.5483740897735</v>
      </c>
      <c r="FR11" s="34">
        <f t="shared" si="45"/>
        <v>7.6034378430125384</v>
      </c>
      <c r="FS11" s="34">
        <f t="shared" si="46"/>
        <v>12.835594840473696</v>
      </c>
      <c r="FT11" s="9">
        <f t="shared" si="94"/>
        <v>7.594736967604157</v>
      </c>
      <c r="FU11" s="9">
        <f t="shared" si="47"/>
        <v>1.1627170047041231</v>
      </c>
      <c r="FV11" s="34"/>
      <c r="FW11" s="41">
        <v>28.76</v>
      </c>
      <c r="FX11" s="34">
        <v>24.37</v>
      </c>
      <c r="FY11" s="34">
        <v>26.49</v>
      </c>
      <c r="FZ11" s="34">
        <v>24.43</v>
      </c>
      <c r="GA11" s="51">
        <v>21.1</v>
      </c>
      <c r="GB11" s="51">
        <f t="shared" si="95"/>
        <v>3.9966666666666626</v>
      </c>
      <c r="GC11" s="63">
        <f t="shared" si="96"/>
        <v>25.07</v>
      </c>
      <c r="GD11" s="51">
        <v>30.093544680000001</v>
      </c>
      <c r="GE11" s="51">
        <f t="shared" si="97"/>
        <v>-4.9968780133333368</v>
      </c>
      <c r="GF11" s="63">
        <f t="shared" si="98"/>
        <v>26.81354468</v>
      </c>
      <c r="GG11" s="34">
        <f t="shared" si="99"/>
        <v>2.1199999999999974</v>
      </c>
      <c r="GH11" s="11">
        <f t="shared" si="100"/>
        <v>25.434708936</v>
      </c>
      <c r="GI11" s="34">
        <f t="shared" si="48"/>
        <v>5930.1498596975443</v>
      </c>
      <c r="GJ11" s="34">
        <f t="shared" si="49"/>
        <v>7.578646818693711</v>
      </c>
      <c r="GK11" s="34">
        <f t="shared" si="50"/>
        <v>4.43992198844004</v>
      </c>
      <c r="GL11" s="9">
        <f t="shared" si="101"/>
        <v>7.5699882663323006</v>
      </c>
      <c r="GM11" s="9">
        <f t="shared" si="51"/>
        <v>1.1589280998433131</v>
      </c>
      <c r="GN11" s="34"/>
      <c r="GO11" s="34"/>
      <c r="GP11" s="45">
        <v>21.64</v>
      </c>
      <c r="GQ11" s="66">
        <v>26.77</v>
      </c>
      <c r="GR11" s="66">
        <v>25.16</v>
      </c>
      <c r="GS11" s="51">
        <v>27.037994479999998</v>
      </c>
      <c r="GT11" s="51">
        <f t="shared" si="102"/>
        <v>-1.0729944799999984</v>
      </c>
      <c r="GU11" s="63">
        <f t="shared" si="103"/>
        <v>25.327994479999997</v>
      </c>
      <c r="GV11" s="51">
        <v>23.97</v>
      </c>
      <c r="GW11" s="51">
        <f t="shared" si="104"/>
        <v>1.995000000000001</v>
      </c>
      <c r="GX11" s="63">
        <f t="shared" si="105"/>
        <v>27.33</v>
      </c>
      <c r="GY11" s="34">
        <f t="shared" si="106"/>
        <v>1.6099999999999994</v>
      </c>
      <c r="GZ11" s="11">
        <f t="shared" si="107"/>
        <v>26.146998619999998</v>
      </c>
      <c r="HA11" s="34">
        <f t="shared" si="52"/>
        <v>3618.4619958345393</v>
      </c>
      <c r="HB11" s="34">
        <f t="shared" si="53"/>
        <v>4.6243427471652776</v>
      </c>
      <c r="HC11" s="34">
        <f t="shared" si="54"/>
        <v>10.17109634493163</v>
      </c>
      <c r="HD11" s="9">
        <f t="shared" si="108"/>
        <v>4.6203475577738491</v>
      </c>
      <c r="HE11" s="9">
        <f t="shared" si="55"/>
        <v>0.70735256480666842</v>
      </c>
      <c r="HF11" s="37"/>
      <c r="HG11" s="37"/>
      <c r="HH11" s="41">
        <v>26.74</v>
      </c>
      <c r="HI11" s="41">
        <v>31.24</v>
      </c>
      <c r="HJ11" s="66">
        <v>30.66</v>
      </c>
      <c r="HK11" s="34">
        <v>28.7</v>
      </c>
      <c r="HL11" s="51">
        <v>24.52</v>
      </c>
      <c r="HM11" s="51">
        <f t="shared" si="109"/>
        <v>5.16</v>
      </c>
      <c r="HN11" s="63">
        <f t="shared" si="110"/>
        <v>30.74</v>
      </c>
      <c r="HO11" s="51">
        <v>25.7</v>
      </c>
      <c r="HP11" s="51">
        <f t="shared" si="111"/>
        <v>3.9800000000000004</v>
      </c>
      <c r="HQ11" s="63">
        <f t="shared" si="112"/>
        <v>31.16</v>
      </c>
      <c r="HR11" s="34">
        <f t="shared" si="113"/>
        <v>2.5399999999999991</v>
      </c>
      <c r="HS11" s="11">
        <f t="shared" si="114"/>
        <v>30.853333333333335</v>
      </c>
      <c r="HT11" s="34">
        <f t="shared" si="56"/>
        <v>138.34899223807045</v>
      </c>
      <c r="HU11" s="34">
        <f t="shared" si="57"/>
        <v>0.17680803600265341</v>
      </c>
      <c r="HV11" s="34">
        <f t="shared" si="58"/>
        <v>3.3503640502546146</v>
      </c>
      <c r="HW11" s="9">
        <f t="shared" si="115"/>
        <v>0.17698103375098653</v>
      </c>
      <c r="HX11" s="9">
        <f t="shared" si="59"/>
        <v>2.7094928807956019E-2</v>
      </c>
    </row>
    <row r="12" spans="1:232" s="46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51"/>
      <c r="H12" s="51"/>
      <c r="I12" s="51"/>
      <c r="J12" s="51"/>
      <c r="K12" s="51"/>
      <c r="L12" s="33">
        <f t="shared" si="2"/>
        <v>29.5</v>
      </c>
      <c r="M12" s="84">
        <f t="shared" si="3"/>
        <v>353.67144758575859</v>
      </c>
      <c r="N12" s="84"/>
      <c r="O12" s="48">
        <v>19.420000000000002</v>
      </c>
      <c r="P12" s="85">
        <v>25.68</v>
      </c>
      <c r="Q12" s="85">
        <v>25.94</v>
      </c>
      <c r="R12" s="86">
        <v>23.37</v>
      </c>
      <c r="S12" s="85">
        <v>25.11</v>
      </c>
      <c r="T12" s="87">
        <v>25.45</v>
      </c>
      <c r="U12" s="81">
        <v>23.41</v>
      </c>
      <c r="V12" s="81"/>
      <c r="W12" s="82">
        <f t="shared" si="117"/>
        <v>25.72</v>
      </c>
      <c r="X12" s="82"/>
      <c r="Y12" s="88">
        <f t="shared" si="4"/>
        <v>25.545000000000002</v>
      </c>
      <c r="Z12" s="84">
        <f t="shared" si="5"/>
        <v>5493.460422510062</v>
      </c>
      <c r="AA12" s="48"/>
      <c r="AB12" s="51">
        <v>29.3</v>
      </c>
      <c r="AC12" s="51">
        <v>32.273230179999999</v>
      </c>
      <c r="AD12" s="51">
        <f t="shared" si="61"/>
        <v>33.57</v>
      </c>
      <c r="AE12" s="77">
        <f t="shared" si="62"/>
        <v>32.921615090000003</v>
      </c>
      <c r="AF12" s="84">
        <f t="shared" si="6"/>
        <v>32.961694880522614</v>
      </c>
      <c r="AG12" s="48"/>
      <c r="AH12" s="31">
        <v>23.96</v>
      </c>
      <c r="AI12" s="31">
        <v>28.82</v>
      </c>
      <c r="AJ12" s="31">
        <f t="shared" si="63"/>
        <v>4.8599999999999994</v>
      </c>
      <c r="AK12" s="31">
        <f t="shared" si="64"/>
        <v>29.580000000000002</v>
      </c>
      <c r="AL12" s="31">
        <f t="shared" si="65"/>
        <v>0.76000000000000156</v>
      </c>
      <c r="AM12" s="31">
        <v>29.5</v>
      </c>
      <c r="AN12" s="31">
        <v>30.41</v>
      </c>
      <c r="AO12" s="31">
        <v>30.75</v>
      </c>
      <c r="AP12" s="51"/>
      <c r="AQ12" s="63"/>
      <c r="AR12" s="51"/>
      <c r="AS12" s="63"/>
      <c r="AT12" s="35">
        <f t="shared" si="7"/>
        <v>29.812000000000001</v>
      </c>
      <c r="AU12" s="34">
        <f t="shared" si="8"/>
        <v>284.8561498397782</v>
      </c>
      <c r="AV12" s="34">
        <f t="shared" si="9"/>
        <v>0.80542591657955653</v>
      </c>
      <c r="AW12" s="34">
        <f t="shared" si="10"/>
        <v>4.6211322759087254</v>
      </c>
      <c r="AX12" s="9">
        <f t="shared" si="11"/>
        <v>0.80552429104874967</v>
      </c>
      <c r="AY12" s="9">
        <f t="shared" si="12"/>
        <v>5.1940366349603008E-2</v>
      </c>
      <c r="AZ12" s="9"/>
      <c r="BA12" s="34"/>
      <c r="BB12" s="66">
        <v>36.47</v>
      </c>
      <c r="BC12" s="66">
        <v>36.04</v>
      </c>
      <c r="BD12" s="63">
        <v>35.792256070000001</v>
      </c>
      <c r="BE12" s="51">
        <v>33.44</v>
      </c>
      <c r="BF12" s="51">
        <f t="shared" si="118"/>
        <v>2.6607520233333375</v>
      </c>
      <c r="BG12" s="63">
        <f t="shared" si="66"/>
        <v>38.25</v>
      </c>
      <c r="BH12" s="11">
        <f t="shared" si="67"/>
        <v>36.6380640175</v>
      </c>
      <c r="BI12" s="34">
        <f t="shared" si="68"/>
        <v>2.5038892634180767</v>
      </c>
      <c r="BJ12" s="34">
        <f t="shared" si="13"/>
        <v>7.0797042863092055E-3</v>
      </c>
      <c r="BK12" s="34">
        <f t="shared" si="14"/>
        <v>85.958161467590656</v>
      </c>
      <c r="BL12" s="9">
        <f t="shared" si="69"/>
        <v>7.0995139971277363E-3</v>
      </c>
      <c r="BM12" s="9">
        <f t="shared" si="15"/>
        <v>4.5777807325320314E-4</v>
      </c>
      <c r="BN12" s="34"/>
      <c r="BO12" s="34"/>
      <c r="BP12" s="34"/>
      <c r="BQ12" s="34">
        <v>30.1</v>
      </c>
      <c r="BR12" s="34">
        <v>29.67</v>
      </c>
      <c r="BS12" s="34">
        <f t="shared" si="16"/>
        <v>0.42999999999999972</v>
      </c>
      <c r="BT12" s="34">
        <v>31.21</v>
      </c>
      <c r="BU12" s="34">
        <v>31.83</v>
      </c>
      <c r="BV12" s="51">
        <v>26.98</v>
      </c>
      <c r="BW12" s="51"/>
      <c r="BX12" s="51">
        <f t="shared" si="119"/>
        <v>3.7225000000000001</v>
      </c>
      <c r="BY12" s="35">
        <f t="shared" si="17"/>
        <v>30.702500000000001</v>
      </c>
      <c r="BZ12" s="34">
        <f t="shared" si="18"/>
        <v>153.60558264802336</v>
      </c>
      <c r="CA12" s="34">
        <f t="shared" si="19"/>
        <v>0.43431717119538449</v>
      </c>
      <c r="CB12" s="34">
        <f t="shared" si="20"/>
        <v>6.5388142438538592</v>
      </c>
      <c r="CC12" s="9">
        <f t="shared" si="70"/>
        <v>0.43452166021425565</v>
      </c>
      <c r="CD12" s="9">
        <f t="shared" si="21"/>
        <v>2.801804299282179E-2</v>
      </c>
      <c r="CE12" s="34"/>
      <c r="CF12" s="34"/>
      <c r="CG12" s="34">
        <v>31.73</v>
      </c>
      <c r="CH12" s="34">
        <v>31.35</v>
      </c>
      <c r="CI12" s="34">
        <f t="shared" si="71"/>
        <v>0.37999999999999901</v>
      </c>
      <c r="CJ12" s="36">
        <f t="shared" si="22"/>
        <v>31.54</v>
      </c>
      <c r="CK12" s="34">
        <f t="shared" si="72"/>
        <v>85.931422278684011</v>
      </c>
      <c r="CL12" s="34">
        <f t="shared" si="23"/>
        <v>0.24296963428987939</v>
      </c>
      <c r="CM12" s="34">
        <f t="shared" si="24"/>
        <v>11.408065341360748</v>
      </c>
      <c r="CN12" s="37"/>
      <c r="CO12" s="34">
        <v>26.84</v>
      </c>
      <c r="CP12" s="34">
        <v>29.1</v>
      </c>
      <c r="CQ12" s="51"/>
      <c r="CR12" s="51"/>
      <c r="CS12" s="51"/>
      <c r="CT12" s="51"/>
      <c r="CU12" s="34">
        <f t="shared" si="25"/>
        <v>2.2600000000000016</v>
      </c>
      <c r="CV12" s="38">
        <f t="shared" si="26"/>
        <v>27.97</v>
      </c>
      <c r="CW12" s="34">
        <f t="shared" si="27"/>
        <v>1021.9649471825478</v>
      </c>
      <c r="CX12" s="34">
        <f t="shared" si="28"/>
        <v>2.8895884984742537</v>
      </c>
      <c r="CY12" s="34">
        <f t="shared" si="29"/>
        <v>9.8618865011675787</v>
      </c>
      <c r="CZ12" s="9">
        <f t="shared" si="73"/>
        <v>2.8878583910449942</v>
      </c>
      <c r="DA12" s="9">
        <f t="shared" si="30"/>
        <v>0.18620968289033815</v>
      </c>
      <c r="DB12" s="34"/>
      <c r="DC12" s="34"/>
      <c r="DD12" s="34"/>
      <c r="DE12" s="34">
        <v>38.590000000000003</v>
      </c>
      <c r="DF12" s="34">
        <v>36.78</v>
      </c>
      <c r="DG12" s="51"/>
      <c r="DH12" s="51"/>
      <c r="DI12" s="39">
        <f t="shared" si="31"/>
        <v>1.8100000000000023</v>
      </c>
      <c r="DJ12" s="14">
        <f t="shared" si="74"/>
        <v>37.685000000000002</v>
      </c>
      <c r="DK12" s="34">
        <f t="shared" si="75"/>
        <v>1.2113733080758715</v>
      </c>
      <c r="DL12" s="34">
        <f t="shared" si="32"/>
        <v>3.4251374159406426E-3</v>
      </c>
      <c r="DM12" s="34" t="e">
        <f t="shared" si="33"/>
        <v>#DIV/0!</v>
      </c>
      <c r="DN12" s="9">
        <f t="shared" si="76"/>
        <v>3.4361292028220088E-3</v>
      </c>
      <c r="DO12" s="9">
        <f t="shared" si="34"/>
        <v>2.2156229377860381E-4</v>
      </c>
      <c r="DP12" s="37"/>
      <c r="DQ12" s="34"/>
      <c r="DR12" s="34"/>
      <c r="DS12" s="34"/>
      <c r="DT12" s="34">
        <v>29.18</v>
      </c>
      <c r="DU12" s="34">
        <v>25.18</v>
      </c>
      <c r="DV12" s="34">
        <f t="shared" si="77"/>
        <v>4</v>
      </c>
      <c r="DW12" s="40">
        <f t="shared" si="78"/>
        <v>27.18</v>
      </c>
      <c r="DX12" s="37"/>
      <c r="DY12" s="34"/>
      <c r="DZ12" s="41">
        <v>29.06</v>
      </c>
      <c r="EA12" s="41">
        <v>27.53</v>
      </c>
      <c r="EB12" s="41">
        <f t="shared" si="79"/>
        <v>1.5299999999999976</v>
      </c>
      <c r="EC12" s="42">
        <f t="shared" si="80"/>
        <v>28.295000000000002</v>
      </c>
      <c r="ED12" s="41">
        <f t="shared" si="35"/>
        <v>815.72918370666991</v>
      </c>
      <c r="EE12" s="41">
        <f t="shared" si="36"/>
        <v>2.3064603865396038</v>
      </c>
      <c r="EF12" s="41">
        <f t="shared" si="37"/>
        <v>3217.1699239349496</v>
      </c>
      <c r="EG12" s="34"/>
      <c r="EH12" s="41">
        <v>26.64</v>
      </c>
      <c r="EI12" s="41">
        <f t="shared" si="81"/>
        <v>5.32</v>
      </c>
      <c r="EJ12" s="43">
        <f t="shared" si="82"/>
        <v>32.51</v>
      </c>
      <c r="EK12" s="41">
        <v>31.96</v>
      </c>
      <c r="EL12" s="41">
        <f t="shared" si="83"/>
        <v>0.54999999999999716</v>
      </c>
      <c r="EM12" s="37"/>
      <c r="EN12" s="34"/>
      <c r="EO12" s="34"/>
      <c r="EP12" s="34"/>
      <c r="EQ12" s="34"/>
      <c r="ER12" s="34">
        <v>27.03</v>
      </c>
      <c r="ES12" s="66">
        <v>31.57</v>
      </c>
      <c r="ET12" s="34">
        <f t="shared" si="84"/>
        <v>4.5399999999999991</v>
      </c>
      <c r="EU12" s="66">
        <f t="shared" si="38"/>
        <v>31.86</v>
      </c>
      <c r="EV12" s="51">
        <v>26.76</v>
      </c>
      <c r="EW12" s="64">
        <f t="shared" si="85"/>
        <v>32.760000000000005</v>
      </c>
      <c r="EX12" s="51">
        <v>26.85</v>
      </c>
      <c r="EY12" s="51">
        <f t="shared" si="86"/>
        <v>5.2999999999999972</v>
      </c>
      <c r="EZ12" s="63">
        <f t="shared" si="87"/>
        <v>32.410000000000004</v>
      </c>
      <c r="FA12" s="9">
        <f t="shared" si="39"/>
        <v>1.1900000000000048</v>
      </c>
      <c r="FB12" s="50">
        <f t="shared" si="88"/>
        <v>32.15</v>
      </c>
      <c r="FC12" s="34">
        <f t="shared" si="40"/>
        <v>56.288542051743171</v>
      </c>
      <c r="FD12" s="34">
        <f t="shared" si="41"/>
        <v>0.1591548948493906</v>
      </c>
      <c r="FE12" s="34">
        <f t="shared" si="42"/>
        <v>3.5028295114833061</v>
      </c>
      <c r="FF12" s="9">
        <f t="shared" si="89"/>
        <v>0.15932007841490795</v>
      </c>
      <c r="FG12" s="9">
        <f t="shared" si="43"/>
        <v>1.0272990314102141E-2</v>
      </c>
      <c r="FH12" s="34"/>
      <c r="FI12" s="34"/>
      <c r="FJ12" s="34"/>
      <c r="FK12" s="34">
        <v>27.2</v>
      </c>
      <c r="FL12" s="34">
        <v>21.01</v>
      </c>
      <c r="FM12" s="34">
        <f t="shared" si="90"/>
        <v>6.1899999999999977</v>
      </c>
      <c r="FN12" s="34">
        <f t="shared" si="91"/>
        <v>26.32</v>
      </c>
      <c r="FO12" s="34">
        <f t="shared" si="92"/>
        <v>0.87999999999999901</v>
      </c>
      <c r="FP12" s="44">
        <f t="shared" si="93"/>
        <v>26.759999999999998</v>
      </c>
      <c r="FQ12" s="34">
        <f t="shared" si="44"/>
        <v>2365.3096302343292</v>
      </c>
      <c r="FR12" s="34">
        <f t="shared" si="45"/>
        <v>6.6878727315435516</v>
      </c>
      <c r="FS12" s="34">
        <f t="shared" si="46"/>
        <v>11.290001509729391</v>
      </c>
      <c r="FT12" s="9">
        <f t="shared" si="94"/>
        <v>6.6807033554269637</v>
      </c>
      <c r="FU12" s="9">
        <f t="shared" si="47"/>
        <v>0.43077307985600971</v>
      </c>
      <c r="FV12" s="34"/>
      <c r="FW12" s="41">
        <v>29.56</v>
      </c>
      <c r="FX12" s="34">
        <v>25.65</v>
      </c>
      <c r="FY12" s="34">
        <v>26.52</v>
      </c>
      <c r="FZ12" s="34">
        <v>25.03</v>
      </c>
      <c r="GA12" s="51">
        <v>21.68</v>
      </c>
      <c r="GB12" s="51">
        <f t="shared" si="95"/>
        <v>4.0533333333333346</v>
      </c>
      <c r="GC12" s="63">
        <f t="shared" si="96"/>
        <v>25.65</v>
      </c>
      <c r="GD12" s="51">
        <v>30.337370839999998</v>
      </c>
      <c r="GE12" s="51">
        <f t="shared" si="97"/>
        <v>-4.6040375066666641</v>
      </c>
      <c r="GF12" s="63">
        <f t="shared" si="98"/>
        <v>27.057370839999997</v>
      </c>
      <c r="GG12" s="34">
        <f t="shared" si="99"/>
        <v>1.4899999999999984</v>
      </c>
      <c r="GH12" s="11">
        <f t="shared" si="100"/>
        <v>25.981474167999998</v>
      </c>
      <c r="GI12" s="34">
        <f t="shared" si="48"/>
        <v>4058.6348539500273</v>
      </c>
      <c r="GJ12" s="34">
        <f t="shared" si="49"/>
        <v>11.475720988095556</v>
      </c>
      <c r="GK12" s="34">
        <f t="shared" si="50"/>
        <v>6.7230083637847251</v>
      </c>
      <c r="GL12" s="9">
        <f t="shared" si="101"/>
        <v>11.459926070535548</v>
      </c>
      <c r="GM12" s="9">
        <f t="shared" si="51"/>
        <v>0.73893831018804135</v>
      </c>
      <c r="GN12" s="34"/>
      <c r="GO12" s="34"/>
      <c r="GP12" s="45">
        <v>22.58</v>
      </c>
      <c r="GQ12" s="66">
        <v>27.37</v>
      </c>
      <c r="GR12" s="66">
        <v>27.61</v>
      </c>
      <c r="GS12" s="51">
        <v>27.972112159999998</v>
      </c>
      <c r="GT12" s="51">
        <f t="shared" si="102"/>
        <v>-0.48211215999999624</v>
      </c>
      <c r="GU12" s="63">
        <f t="shared" si="103"/>
        <v>26.262112159999997</v>
      </c>
      <c r="GV12" s="51">
        <v>24.29</v>
      </c>
      <c r="GW12" s="51">
        <f t="shared" si="104"/>
        <v>3.2000000000000028</v>
      </c>
      <c r="GX12" s="63">
        <f t="shared" si="105"/>
        <v>27.65</v>
      </c>
      <c r="GY12" s="34">
        <f t="shared" si="106"/>
        <v>0.23999999999999844</v>
      </c>
      <c r="GZ12" s="11">
        <f t="shared" si="107"/>
        <v>27.223028040000003</v>
      </c>
      <c r="HA12" s="34">
        <f t="shared" si="52"/>
        <v>1715.6312740793232</v>
      </c>
      <c r="HB12" s="34">
        <f t="shared" si="53"/>
        <v>4.8509182343969552</v>
      </c>
      <c r="HC12" s="34">
        <f t="shared" si="54"/>
        <v>10.669441998796904</v>
      </c>
      <c r="HD12" s="9">
        <f t="shared" si="108"/>
        <v>4.846596443098889</v>
      </c>
      <c r="HE12" s="9">
        <f t="shared" si="55"/>
        <v>0.31250950170043285</v>
      </c>
      <c r="HF12" s="37"/>
      <c r="HG12" s="37"/>
      <c r="HH12" s="41">
        <v>26.36</v>
      </c>
      <c r="HI12" s="41">
        <v>31.85</v>
      </c>
      <c r="HJ12" s="66">
        <v>32.15</v>
      </c>
      <c r="HK12" s="34">
        <v>30.52</v>
      </c>
      <c r="HL12" s="51">
        <v>25</v>
      </c>
      <c r="HM12" s="51">
        <f t="shared" si="109"/>
        <v>6.3350000000000009</v>
      </c>
      <c r="HN12" s="63">
        <f t="shared" si="110"/>
        <v>31.22</v>
      </c>
      <c r="HO12" s="51">
        <v>26.23</v>
      </c>
      <c r="HP12" s="51">
        <f t="shared" si="111"/>
        <v>5.1050000000000004</v>
      </c>
      <c r="HQ12" s="63">
        <f t="shared" si="112"/>
        <v>31.69</v>
      </c>
      <c r="HR12" s="34">
        <f t="shared" si="113"/>
        <v>1.629999999999999</v>
      </c>
      <c r="HS12" s="11">
        <f t="shared" si="114"/>
        <v>31.686666666666667</v>
      </c>
      <c r="HT12" s="34">
        <f t="shared" si="56"/>
        <v>77.620422081301456</v>
      </c>
      <c r="HU12" s="34">
        <f t="shared" si="57"/>
        <v>0.21947042265118102</v>
      </c>
      <c r="HV12" s="34">
        <f t="shared" si="58"/>
        <v>4.1587805100310486</v>
      </c>
      <c r="HW12" s="9">
        <f t="shared" si="115"/>
        <v>0.21965836305530331</v>
      </c>
      <c r="HX12" s="9">
        <f t="shared" si="59"/>
        <v>1.4163614897314243E-2</v>
      </c>
    </row>
    <row r="13" spans="1:232" s="46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51"/>
      <c r="H13" s="51"/>
      <c r="I13" s="51"/>
      <c r="J13" s="51"/>
      <c r="K13" s="51"/>
      <c r="L13" s="33">
        <f t="shared" si="2"/>
        <v>27.045000000000002</v>
      </c>
      <c r="M13" s="84">
        <f t="shared" si="3"/>
        <v>1941.0914650052664</v>
      </c>
      <c r="N13" s="84"/>
      <c r="O13" s="48">
        <v>18.93</v>
      </c>
      <c r="P13" s="85">
        <v>25.22</v>
      </c>
      <c r="Q13" s="85">
        <v>24.71</v>
      </c>
      <c r="R13" s="86">
        <v>22.63</v>
      </c>
      <c r="S13" s="85">
        <v>24.79</v>
      </c>
      <c r="T13" s="87">
        <v>24.96</v>
      </c>
      <c r="U13" s="81">
        <v>22.76</v>
      </c>
      <c r="V13" s="81"/>
      <c r="W13" s="82">
        <f t="shared" si="117"/>
        <v>25.07</v>
      </c>
      <c r="X13" s="82"/>
      <c r="Y13" s="88">
        <f t="shared" si="4"/>
        <v>24.92</v>
      </c>
      <c r="Z13" s="84">
        <f t="shared" si="5"/>
        <v>8474.1471290941736</v>
      </c>
      <c r="AA13" s="48"/>
      <c r="AB13" s="51">
        <v>29.24</v>
      </c>
      <c r="AC13" s="51">
        <v>32.038664330000003</v>
      </c>
      <c r="AD13" s="51">
        <f t="shared" si="61"/>
        <v>33.51</v>
      </c>
      <c r="AE13" s="77">
        <f t="shared" si="62"/>
        <v>32.774332165000004</v>
      </c>
      <c r="AF13" s="84">
        <f t="shared" si="6"/>
        <v>36.506580211001705</v>
      </c>
      <c r="AG13" s="48"/>
      <c r="AH13" s="31">
        <v>23.06</v>
      </c>
      <c r="AI13" s="31">
        <v>27.93</v>
      </c>
      <c r="AJ13" s="31">
        <f t="shared" si="63"/>
        <v>4.870000000000001</v>
      </c>
      <c r="AK13" s="31">
        <f t="shared" si="64"/>
        <v>28.68</v>
      </c>
      <c r="AL13" s="31">
        <f t="shared" si="65"/>
        <v>0.75</v>
      </c>
      <c r="AM13" s="31">
        <v>28.98</v>
      </c>
      <c r="AN13" s="31">
        <v>29.76</v>
      </c>
      <c r="AO13" s="31">
        <v>30.38</v>
      </c>
      <c r="AP13" s="51"/>
      <c r="AQ13" s="63"/>
      <c r="AR13" s="51"/>
      <c r="AS13" s="63"/>
      <c r="AT13" s="35">
        <f t="shared" si="7"/>
        <v>29.146000000000004</v>
      </c>
      <c r="AU13" s="34">
        <f t="shared" si="8"/>
        <v>452.08989510264587</v>
      </c>
      <c r="AV13" s="34">
        <f t="shared" si="9"/>
        <v>0.23290499353229566</v>
      </c>
      <c r="AW13" s="34">
        <f t="shared" si="10"/>
        <v>1.3362927125602291</v>
      </c>
      <c r="AX13" s="9">
        <f t="shared" si="11"/>
        <v>0.23309662160920772</v>
      </c>
      <c r="AY13" s="9">
        <f t="shared" si="12"/>
        <v>5.3437636118248207E-2</v>
      </c>
      <c r="AZ13" s="9"/>
      <c r="BA13" s="34"/>
      <c r="BB13" s="66">
        <v>35.270000000000003</v>
      </c>
      <c r="BC13" s="66">
        <v>34.93</v>
      </c>
      <c r="BD13" s="63">
        <v>35.012618719999999</v>
      </c>
      <c r="BE13" s="51">
        <v>30.36</v>
      </c>
      <c r="BF13" s="51">
        <f t="shared" si="118"/>
        <v>4.7108729066666655</v>
      </c>
      <c r="BG13" s="63">
        <f t="shared" si="66"/>
        <v>35.17</v>
      </c>
      <c r="BH13" s="11">
        <f t="shared" si="67"/>
        <v>35.095654679999996</v>
      </c>
      <c r="BI13" s="34">
        <f t="shared" si="68"/>
        <v>7.2977471229537825</v>
      </c>
      <c r="BJ13" s="34">
        <f t="shared" si="13"/>
        <v>3.75961012374756E-3</v>
      </c>
      <c r="BK13" s="34">
        <f t="shared" si="14"/>
        <v>45.647270140538019</v>
      </c>
      <c r="BL13" s="9">
        <f t="shared" si="69"/>
        <v>3.771476939485928E-3</v>
      </c>
      <c r="BM13" s="9">
        <f t="shared" si="15"/>
        <v>8.6461490059044422E-4</v>
      </c>
      <c r="BN13" s="34"/>
      <c r="BO13" s="34"/>
      <c r="BP13" s="34"/>
      <c r="BQ13" s="34">
        <v>30.38</v>
      </c>
      <c r="BR13" s="34">
        <v>29.25</v>
      </c>
      <c r="BS13" s="34">
        <f t="shared" si="16"/>
        <v>1.129999999999999</v>
      </c>
      <c r="BT13" s="34">
        <v>31.91</v>
      </c>
      <c r="BU13" s="34">
        <v>32.28</v>
      </c>
      <c r="BV13" s="51">
        <v>26.47</v>
      </c>
      <c r="BW13" s="51"/>
      <c r="BX13" s="51">
        <f t="shared" si="119"/>
        <v>4.4849999999999994</v>
      </c>
      <c r="BY13" s="35">
        <f t="shared" si="17"/>
        <v>30.954999999999998</v>
      </c>
      <c r="BZ13" s="34">
        <f t="shared" si="18"/>
        <v>128.93000514657743</v>
      </c>
      <c r="CA13" s="34">
        <f t="shared" si="19"/>
        <v>6.6421396142828146E-2</v>
      </c>
      <c r="CB13" s="34">
        <f t="shared" si="20"/>
        <v>1</v>
      </c>
      <c r="CC13" s="9">
        <f t="shared" si="70"/>
        <v>6.6523136403335154E-2</v>
      </c>
      <c r="CD13" s="9">
        <f t="shared" si="21"/>
        <v>1.5250496262128549E-2</v>
      </c>
      <c r="CE13" s="34"/>
      <c r="CF13" s="34"/>
      <c r="CG13" s="34">
        <v>30.64</v>
      </c>
      <c r="CH13" s="34">
        <v>32.24</v>
      </c>
      <c r="CI13" s="34">
        <f t="shared" si="71"/>
        <v>1.6000000000000014</v>
      </c>
      <c r="CJ13" s="36">
        <f t="shared" si="22"/>
        <v>31.44</v>
      </c>
      <c r="CK13" s="34">
        <f t="shared" si="72"/>
        <v>92.10262327784973</v>
      </c>
      <c r="CL13" s="34">
        <f t="shared" si="23"/>
        <v>4.7448883753450459E-2</v>
      </c>
      <c r="CM13" s="34">
        <f t="shared" si="24"/>
        <v>2.2278502736197288</v>
      </c>
      <c r="CN13" s="37"/>
      <c r="CO13" s="34">
        <v>27.02</v>
      </c>
      <c r="CP13" s="34">
        <v>28.12</v>
      </c>
      <c r="CQ13" s="51"/>
      <c r="CR13" s="51"/>
      <c r="CS13" s="51"/>
      <c r="CT13" s="51"/>
      <c r="CU13" s="34">
        <f t="shared" si="25"/>
        <v>1.1000000000000014</v>
      </c>
      <c r="CV13" s="38">
        <f t="shared" si="26"/>
        <v>27.57</v>
      </c>
      <c r="CW13" s="34">
        <f t="shared" si="27"/>
        <v>1348.7019952692474</v>
      </c>
      <c r="CX13" s="34">
        <f t="shared" si="28"/>
        <v>0.69481630288121854</v>
      </c>
      <c r="CY13" s="34">
        <f t="shared" si="29"/>
        <v>2.3713409441494928</v>
      </c>
      <c r="CZ13" s="9">
        <f t="shared" si="73"/>
        <v>0.69495910992116927</v>
      </c>
      <c r="DA13" s="9">
        <f t="shared" si="30"/>
        <v>0.15932007841490795</v>
      </c>
      <c r="DB13" s="34"/>
      <c r="DC13" s="34"/>
      <c r="DD13" s="34"/>
      <c r="DE13" s="34">
        <v>36.229999999999997</v>
      </c>
      <c r="DF13" s="34">
        <v>35.71</v>
      </c>
      <c r="DG13" s="51"/>
      <c r="DH13" s="51"/>
      <c r="DI13" s="39">
        <f t="shared" si="31"/>
        <v>0.51999999999999602</v>
      </c>
      <c r="DJ13" s="14">
        <f t="shared" si="74"/>
        <v>35.97</v>
      </c>
      <c r="DK13" s="34">
        <f t="shared" si="75"/>
        <v>3.9795686413057636</v>
      </c>
      <c r="DL13" s="34">
        <f t="shared" si="32"/>
        <v>2.0501705937360178E-3</v>
      </c>
      <c r="DM13" s="34" t="e">
        <f t="shared" si="33"/>
        <v>#DIV/0!</v>
      </c>
      <c r="DN13" s="9">
        <f t="shared" si="76"/>
        <v>2.0573457733492938E-3</v>
      </c>
      <c r="DO13" s="9">
        <f t="shared" si="34"/>
        <v>4.7164859810783574E-4</v>
      </c>
      <c r="DP13" s="37"/>
      <c r="DQ13" s="34"/>
      <c r="DR13" s="34"/>
      <c r="DS13" s="34"/>
      <c r="DT13" s="34">
        <v>27.14</v>
      </c>
      <c r="DU13" s="34">
        <v>25.33</v>
      </c>
      <c r="DV13" s="34">
        <f t="shared" si="77"/>
        <v>1.8100000000000023</v>
      </c>
      <c r="DW13" s="40">
        <f t="shared" si="78"/>
        <v>26.234999999999999</v>
      </c>
      <c r="DX13" s="37"/>
      <c r="DY13" s="34"/>
      <c r="DZ13" s="41">
        <v>29.3</v>
      </c>
      <c r="EA13" s="41">
        <v>28.26</v>
      </c>
      <c r="EB13" s="41">
        <f t="shared" si="79"/>
        <v>1.0399999999999991</v>
      </c>
      <c r="EC13" s="42">
        <f t="shared" si="80"/>
        <v>28.78</v>
      </c>
      <c r="ED13" s="41">
        <f t="shared" si="35"/>
        <v>582.72546889507396</v>
      </c>
      <c r="EE13" s="41">
        <f t="shared" si="36"/>
        <v>0.30020505442462131</v>
      </c>
      <c r="EF13" s="41">
        <f t="shared" si="37"/>
        <v>418.74149573284359</v>
      </c>
      <c r="EG13" s="34"/>
      <c r="EH13" s="41">
        <v>25.07</v>
      </c>
      <c r="EI13" s="41">
        <f t="shared" si="81"/>
        <v>7.6700000000000017</v>
      </c>
      <c r="EJ13" s="43">
        <f t="shared" si="82"/>
        <v>30.94</v>
      </c>
      <c r="EK13" s="41">
        <v>32.74</v>
      </c>
      <c r="EL13" s="41">
        <f t="shared" si="83"/>
        <v>1.8000000000000007</v>
      </c>
      <c r="EM13" s="37"/>
      <c r="EN13" s="34"/>
      <c r="EO13" s="34"/>
      <c r="EP13" s="34"/>
      <c r="EQ13" s="34"/>
      <c r="ER13" s="34">
        <v>24.63</v>
      </c>
      <c r="ES13" s="66">
        <v>29.86</v>
      </c>
      <c r="ET13" s="34">
        <f t="shared" si="84"/>
        <v>5.23</v>
      </c>
      <c r="EU13" s="66">
        <f t="shared" si="38"/>
        <v>29.46</v>
      </c>
      <c r="EV13" s="51">
        <v>23.82</v>
      </c>
      <c r="EW13" s="64">
        <f t="shared" si="85"/>
        <v>29.82</v>
      </c>
      <c r="EX13" s="51">
        <v>24.3</v>
      </c>
      <c r="EY13" s="51">
        <f t="shared" si="86"/>
        <v>5.4499999999999993</v>
      </c>
      <c r="EZ13" s="63">
        <f t="shared" si="87"/>
        <v>29.86</v>
      </c>
      <c r="FA13" s="9">
        <f t="shared" si="39"/>
        <v>0.39999999999999858</v>
      </c>
      <c r="FB13" s="50">
        <f t="shared" si="88"/>
        <v>29.75</v>
      </c>
      <c r="FC13" s="34">
        <f t="shared" si="40"/>
        <v>297.37194950692805</v>
      </c>
      <c r="FD13" s="34">
        <f t="shared" si="41"/>
        <v>0.15319831902208753</v>
      </c>
      <c r="FE13" s="34">
        <f t="shared" si="42"/>
        <v>3.3717316296681732</v>
      </c>
      <c r="FF13" s="9">
        <f t="shared" si="89"/>
        <v>0.15336062215672569</v>
      </c>
      <c r="FG13" s="9">
        <f t="shared" si="43"/>
        <v>3.5158077646525343E-2</v>
      </c>
      <c r="FH13" s="34"/>
      <c r="FI13" s="34"/>
      <c r="FJ13" s="34"/>
      <c r="FK13" s="34">
        <v>26.32</v>
      </c>
      <c r="FL13" s="34">
        <v>21</v>
      </c>
      <c r="FM13" s="34">
        <f t="shared" si="90"/>
        <v>5.32</v>
      </c>
      <c r="FN13" s="34">
        <f t="shared" si="91"/>
        <v>26.31</v>
      </c>
      <c r="FO13" s="34">
        <f t="shared" si="92"/>
        <v>1.0000000000001563E-2</v>
      </c>
      <c r="FP13" s="44">
        <f t="shared" si="93"/>
        <v>26.314999999999998</v>
      </c>
      <c r="FQ13" s="34">
        <f t="shared" si="44"/>
        <v>3220.4903340023097</v>
      </c>
      <c r="FR13" s="34">
        <f t="shared" si="45"/>
        <v>1.6591131289084167</v>
      </c>
      <c r="FS13" s="34">
        <f t="shared" si="46"/>
        <v>2.8007993695574855</v>
      </c>
      <c r="FT13" s="9">
        <f t="shared" si="94"/>
        <v>1.658639091628888</v>
      </c>
      <c r="FU13" s="9">
        <f t="shared" si="47"/>
        <v>0.38024468831025338</v>
      </c>
      <c r="FV13" s="34"/>
      <c r="FW13" s="41">
        <v>28.34</v>
      </c>
      <c r="FX13" s="34">
        <v>25.59</v>
      </c>
      <c r="FY13" s="34">
        <v>23.69</v>
      </c>
      <c r="FZ13" s="34">
        <v>22.3</v>
      </c>
      <c r="GA13" s="51">
        <v>19.88</v>
      </c>
      <c r="GB13" s="51">
        <f t="shared" si="95"/>
        <v>3.9800000000000004</v>
      </c>
      <c r="GC13" s="63">
        <f t="shared" si="96"/>
        <v>23.849999999999998</v>
      </c>
      <c r="GD13" s="51">
        <v>29.008323780000001</v>
      </c>
      <c r="GE13" s="51">
        <f t="shared" si="97"/>
        <v>-5.1483237800000019</v>
      </c>
      <c r="GF13" s="63">
        <f t="shared" si="98"/>
        <v>25.72832378</v>
      </c>
      <c r="GG13" s="34">
        <f t="shared" si="99"/>
        <v>3.2899999999999991</v>
      </c>
      <c r="GH13" s="11">
        <f t="shared" si="100"/>
        <v>24.231664755999997</v>
      </c>
      <c r="GI13" s="34">
        <f t="shared" si="48"/>
        <v>13659.115440316808</v>
      </c>
      <c r="GJ13" s="34">
        <f t="shared" si="49"/>
        <v>7.0368221624629879</v>
      </c>
      <c r="GK13" s="34">
        <f t="shared" si="50"/>
        <v>4.1224960333019949</v>
      </c>
      <c r="GL13" s="9">
        <f t="shared" si="101"/>
        <v>7.0290769268847608</v>
      </c>
      <c r="GM13" s="9">
        <f t="shared" si="51"/>
        <v>1.6114229904874979</v>
      </c>
      <c r="GN13" s="34"/>
      <c r="GO13" s="34"/>
      <c r="GP13" s="45">
        <v>21.73</v>
      </c>
      <c r="GQ13" s="66">
        <v>26.19</v>
      </c>
      <c r="GR13" s="66">
        <v>25.89</v>
      </c>
      <c r="GS13" s="51">
        <v>26.82659705</v>
      </c>
      <c r="GT13" s="51">
        <f t="shared" si="102"/>
        <v>-0.78659705000000102</v>
      </c>
      <c r="GU13" s="63">
        <f t="shared" si="103"/>
        <v>25.116597049999999</v>
      </c>
      <c r="GV13" s="51">
        <v>23.1</v>
      </c>
      <c r="GW13" s="51">
        <f t="shared" si="104"/>
        <v>2.9399999999999977</v>
      </c>
      <c r="GX13" s="63">
        <f t="shared" si="105"/>
        <v>26.46</v>
      </c>
      <c r="GY13" s="34">
        <f t="shared" si="106"/>
        <v>0.30000000000000071</v>
      </c>
      <c r="GZ13" s="11">
        <f t="shared" si="107"/>
        <v>25.914149262499997</v>
      </c>
      <c r="HA13" s="34">
        <f t="shared" si="52"/>
        <v>4252.6363017834883</v>
      </c>
      <c r="HB13" s="34">
        <f t="shared" si="53"/>
        <v>2.1908479731386334</v>
      </c>
      <c r="HC13" s="34">
        <f t="shared" si="54"/>
        <v>4.81870117122069</v>
      </c>
      <c r="HD13" s="9">
        <f t="shared" si="108"/>
        <v>2.1898783631215393</v>
      </c>
      <c r="HE13" s="9">
        <f t="shared" si="55"/>
        <v>0.50203182827721982</v>
      </c>
      <c r="HF13" s="37"/>
      <c r="HG13" s="37"/>
      <c r="HH13" s="41">
        <v>27.49</v>
      </c>
      <c r="HI13" s="41">
        <v>30.65</v>
      </c>
      <c r="HJ13" s="66">
        <v>30.4</v>
      </c>
      <c r="HK13" s="34">
        <v>29.73</v>
      </c>
      <c r="HL13" s="51">
        <v>24.19</v>
      </c>
      <c r="HM13" s="51">
        <f t="shared" si="109"/>
        <v>5.8749999999999964</v>
      </c>
      <c r="HN13" s="63">
        <f t="shared" si="110"/>
        <v>30.41</v>
      </c>
      <c r="HO13" s="51">
        <v>25.75</v>
      </c>
      <c r="HP13" s="51">
        <f t="shared" si="111"/>
        <v>4.3149999999999977</v>
      </c>
      <c r="HQ13" s="63">
        <f t="shared" si="112"/>
        <v>31.21</v>
      </c>
      <c r="HR13" s="34">
        <f t="shared" si="113"/>
        <v>0.91999999999999815</v>
      </c>
      <c r="HS13" s="11">
        <f t="shared" si="114"/>
        <v>30.673333333333336</v>
      </c>
      <c r="HT13" s="34">
        <f t="shared" si="56"/>
        <v>156.74438781512353</v>
      </c>
      <c r="HU13" s="34">
        <f t="shared" si="57"/>
        <v>8.0750645006158056E-2</v>
      </c>
      <c r="HV13" s="34">
        <f t="shared" si="58"/>
        <v>1.5301570232896209</v>
      </c>
      <c r="HW13" s="9">
        <f t="shared" si="115"/>
        <v>8.0865417367881318E-2</v>
      </c>
      <c r="HX13" s="9">
        <f t="shared" si="59"/>
        <v>1.8538478670445103E-2</v>
      </c>
    </row>
    <row r="14" spans="1:232" s="46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51"/>
      <c r="H14" s="51"/>
      <c r="I14" s="51"/>
      <c r="J14" s="51"/>
      <c r="K14" s="51"/>
      <c r="L14" s="33">
        <f t="shared" si="2"/>
        <v>27.445</v>
      </c>
      <c r="M14" s="84">
        <f t="shared" si="3"/>
        <v>1470.8419231741264</v>
      </c>
      <c r="N14" s="84"/>
      <c r="O14" s="48">
        <v>19.48</v>
      </c>
      <c r="P14" s="85">
        <v>25.62</v>
      </c>
      <c r="Q14" s="85">
        <v>26.12</v>
      </c>
      <c r="R14" s="86">
        <v>23.42</v>
      </c>
      <c r="S14" s="85">
        <v>25.83</v>
      </c>
      <c r="T14" s="87">
        <v>25.51</v>
      </c>
      <c r="U14" s="81">
        <v>23.14</v>
      </c>
      <c r="V14" s="81"/>
      <c r="W14" s="82">
        <f t="shared" si="117"/>
        <v>25.45</v>
      </c>
      <c r="X14" s="82"/>
      <c r="Y14" s="88">
        <f t="shared" si="4"/>
        <v>25.77</v>
      </c>
      <c r="Z14" s="84">
        <f t="shared" si="5"/>
        <v>4699.7634560949864</v>
      </c>
      <c r="AA14" s="48"/>
      <c r="AB14" s="51">
        <v>29.24</v>
      </c>
      <c r="AC14" s="51">
        <v>31.4700001</v>
      </c>
      <c r="AD14" s="51">
        <f t="shared" si="61"/>
        <v>33.51</v>
      </c>
      <c r="AE14" s="77">
        <f t="shared" si="62"/>
        <v>32.490000049999999</v>
      </c>
      <c r="AF14" s="84">
        <f t="shared" si="6"/>
        <v>44.464353783590731</v>
      </c>
      <c r="AG14" s="48"/>
      <c r="AH14" s="31">
        <v>22.94</v>
      </c>
      <c r="AI14" s="31">
        <v>29.63</v>
      </c>
      <c r="AJ14" s="31">
        <f t="shared" si="63"/>
        <v>6.6899999999999977</v>
      </c>
      <c r="AK14" s="31">
        <f t="shared" si="64"/>
        <v>28.560000000000002</v>
      </c>
      <c r="AL14" s="31">
        <f t="shared" si="65"/>
        <v>1.0699999999999967</v>
      </c>
      <c r="AM14" s="31">
        <v>29.63</v>
      </c>
      <c r="AN14" s="31">
        <v>29.86</v>
      </c>
      <c r="AO14" s="31">
        <v>30.22</v>
      </c>
      <c r="AP14" s="51"/>
      <c r="AQ14" s="63"/>
      <c r="AR14" s="51"/>
      <c r="AS14" s="63"/>
      <c r="AT14" s="35">
        <f t="shared" si="7"/>
        <v>29.579999999999995</v>
      </c>
      <c r="AU14" s="34">
        <f t="shared" si="8"/>
        <v>334.58309946333878</v>
      </c>
      <c r="AV14" s="34">
        <f t="shared" si="9"/>
        <v>0.2274772660418172</v>
      </c>
      <c r="AW14" s="34">
        <f t="shared" si="10"/>
        <v>1.3051511188086831</v>
      </c>
      <c r="AX14" s="9">
        <f t="shared" si="11"/>
        <v>0.22766745839799551</v>
      </c>
      <c r="AY14" s="9">
        <f t="shared" si="12"/>
        <v>7.1297732241776726E-2</v>
      </c>
      <c r="AZ14" s="9"/>
      <c r="BA14" s="34"/>
      <c r="BB14" s="66">
        <v>34.229999999999997</v>
      </c>
      <c r="BC14" s="66">
        <v>34.200000000000003</v>
      </c>
      <c r="BD14" s="63">
        <v>34.144393280000003</v>
      </c>
      <c r="BE14" s="51">
        <v>30.75</v>
      </c>
      <c r="BF14" s="51">
        <f t="shared" si="118"/>
        <v>3.4414644266666699</v>
      </c>
      <c r="BG14" s="63">
        <f t="shared" si="66"/>
        <v>35.56</v>
      </c>
      <c r="BH14" s="11">
        <f t="shared" si="67"/>
        <v>34.533598320000003</v>
      </c>
      <c r="BI14" s="34">
        <f t="shared" si="68"/>
        <v>10.776560862550813</v>
      </c>
      <c r="BJ14" s="34">
        <f t="shared" si="13"/>
        <v>7.3267974571289297E-3</v>
      </c>
      <c r="BK14" s="34">
        <f t="shared" si="14"/>
        <v>88.958240823438075</v>
      </c>
      <c r="BL14" s="9">
        <f t="shared" si="69"/>
        <v>7.347156292292354E-3</v>
      </c>
      <c r="BM14" s="9">
        <f t="shared" si="15"/>
        <v>2.3008803530920312E-3</v>
      </c>
      <c r="BN14" s="34"/>
      <c r="BO14" s="34"/>
      <c r="BP14" s="34"/>
      <c r="BQ14" s="34">
        <v>30.57</v>
      </c>
      <c r="BR14" s="34">
        <v>29.85</v>
      </c>
      <c r="BS14" s="34">
        <f t="shared" si="16"/>
        <v>0.71999999999999886</v>
      </c>
      <c r="BT14" s="34">
        <v>29.7</v>
      </c>
      <c r="BU14" s="34">
        <v>30.22</v>
      </c>
      <c r="BV14" s="51">
        <v>25.39</v>
      </c>
      <c r="BW14" s="51"/>
      <c r="BX14" s="51">
        <f t="shared" si="119"/>
        <v>4.6950000000000003</v>
      </c>
      <c r="BY14" s="35">
        <f t="shared" si="17"/>
        <v>30.085000000000001</v>
      </c>
      <c r="BZ14" s="34">
        <f t="shared" si="18"/>
        <v>235.72085082796607</v>
      </c>
      <c r="CA14" s="34">
        <f t="shared" si="19"/>
        <v>0.16026253203285948</v>
      </c>
      <c r="CB14" s="34">
        <f t="shared" si="20"/>
        <v>2.412814865984473</v>
      </c>
      <c r="CC14" s="9">
        <f t="shared" si="70"/>
        <v>0.16042823719536298</v>
      </c>
      <c r="CD14" s="9">
        <f t="shared" si="21"/>
        <v>5.0240686921446925E-2</v>
      </c>
      <c r="CE14" s="34"/>
      <c r="CF14" s="34"/>
      <c r="CG14" s="34">
        <v>31.41</v>
      </c>
      <c r="CH14" s="34">
        <v>31.99</v>
      </c>
      <c r="CI14" s="34">
        <f t="shared" si="71"/>
        <v>0.57999999999999829</v>
      </c>
      <c r="CJ14" s="36">
        <f t="shared" si="22"/>
        <v>31.7</v>
      </c>
      <c r="CK14" s="34">
        <f t="shared" si="72"/>
        <v>76.905960401733381</v>
      </c>
      <c r="CL14" s="34">
        <f t="shared" si="23"/>
        <v>5.2287033154295559E-2</v>
      </c>
      <c r="CM14" s="34">
        <f t="shared" si="24"/>
        <v>2.4550141521736064</v>
      </c>
      <c r="CN14" s="37"/>
      <c r="CO14" s="34">
        <v>27.07</v>
      </c>
      <c r="CP14" s="34">
        <v>27.47</v>
      </c>
      <c r="CQ14" s="51"/>
      <c r="CR14" s="51"/>
      <c r="CS14" s="51"/>
      <c r="CT14" s="51"/>
      <c r="CU14" s="34">
        <f t="shared" si="25"/>
        <v>0.39999999999999858</v>
      </c>
      <c r="CV14" s="38">
        <f t="shared" si="26"/>
        <v>27.27</v>
      </c>
      <c r="CW14" s="34">
        <f t="shared" si="27"/>
        <v>1660.6419325036875</v>
      </c>
      <c r="CX14" s="34">
        <f t="shared" si="28"/>
        <v>1.12904174564182</v>
      </c>
      <c r="CY14" s="34">
        <f t="shared" si="29"/>
        <v>3.8533104476567916</v>
      </c>
      <c r="CZ14" s="9">
        <f t="shared" si="73"/>
        <v>1.1289644048061318</v>
      </c>
      <c r="DA14" s="9">
        <f t="shared" si="30"/>
        <v>0.35355339059327379</v>
      </c>
      <c r="DB14" s="34"/>
      <c r="DC14" s="34"/>
      <c r="DD14" s="34"/>
      <c r="DE14" s="34">
        <v>37.729999999999997</v>
      </c>
      <c r="DF14" s="34">
        <v>36.9</v>
      </c>
      <c r="DG14" s="51"/>
      <c r="DH14" s="51"/>
      <c r="DI14" s="39">
        <f t="shared" si="31"/>
        <v>0.82999999999999829</v>
      </c>
      <c r="DJ14" s="14">
        <f t="shared" si="74"/>
        <v>37.314999999999998</v>
      </c>
      <c r="DK14" s="34">
        <f t="shared" si="75"/>
        <v>1.5657484844402212</v>
      </c>
      <c r="DL14" s="34">
        <f t="shared" si="32"/>
        <v>1.0645253305408126E-3</v>
      </c>
      <c r="DM14" s="34" t="e">
        <f t="shared" si="33"/>
        <v>#DIV/0!</v>
      </c>
      <c r="DN14" s="9">
        <f t="shared" si="76"/>
        <v>1.0686461926374428E-3</v>
      </c>
      <c r="DO14" s="9">
        <f t="shared" si="34"/>
        <v>3.3466377074699847E-4</v>
      </c>
      <c r="DP14" s="37"/>
      <c r="DQ14" s="34"/>
      <c r="DR14" s="34"/>
      <c r="DS14" s="34"/>
      <c r="DT14" s="34">
        <v>27.35</v>
      </c>
      <c r="DU14" s="34">
        <v>25.59</v>
      </c>
      <c r="DV14" s="34">
        <f t="shared" si="77"/>
        <v>1.7600000000000016</v>
      </c>
      <c r="DW14" s="40">
        <f t="shared" si="78"/>
        <v>26.47</v>
      </c>
      <c r="DX14" s="37"/>
      <c r="DY14" s="34"/>
      <c r="DZ14" s="41">
        <v>33.69</v>
      </c>
      <c r="EA14" s="41">
        <v>35.42</v>
      </c>
      <c r="EB14" s="41">
        <f t="shared" si="79"/>
        <v>1.730000000000004</v>
      </c>
      <c r="EC14" s="42">
        <f t="shared" si="80"/>
        <v>34.555</v>
      </c>
      <c r="ED14" s="41">
        <f t="shared" si="35"/>
        <v>10.617786783607229</v>
      </c>
      <c r="EE14" s="41">
        <f t="shared" si="36"/>
        <v>7.2188497052719904E-3</v>
      </c>
      <c r="EF14" s="41">
        <f t="shared" si="37"/>
        <v>10.069223947111109</v>
      </c>
      <c r="EG14" s="34"/>
      <c r="EH14" s="41">
        <v>25.19</v>
      </c>
      <c r="EI14" s="41">
        <f t="shared" si="81"/>
        <v>6.870000000000001</v>
      </c>
      <c r="EJ14" s="43">
        <f t="shared" si="82"/>
        <v>31.060000000000002</v>
      </c>
      <c r="EK14" s="41">
        <v>32.06</v>
      </c>
      <c r="EL14" s="41">
        <f t="shared" si="83"/>
        <v>1</v>
      </c>
      <c r="EM14" s="37"/>
      <c r="EN14" s="34"/>
      <c r="EO14" s="34"/>
      <c r="EP14" s="34"/>
      <c r="EQ14" s="34"/>
      <c r="ER14" s="34">
        <v>24.32</v>
      </c>
      <c r="ES14" s="66">
        <v>28.79</v>
      </c>
      <c r="ET14" s="34">
        <f t="shared" si="84"/>
        <v>4.4699999999999989</v>
      </c>
      <c r="EU14" s="66">
        <f t="shared" si="38"/>
        <v>29.15</v>
      </c>
      <c r="EV14" s="51">
        <v>24.17</v>
      </c>
      <c r="EW14" s="64">
        <f t="shared" si="85"/>
        <v>30.17</v>
      </c>
      <c r="EX14" s="51">
        <v>24.31</v>
      </c>
      <c r="EY14" s="51">
        <f t="shared" si="86"/>
        <v>5.1849999999999987</v>
      </c>
      <c r="EZ14" s="63">
        <f t="shared" si="87"/>
        <v>29.869999999999997</v>
      </c>
      <c r="FA14" s="9">
        <f t="shared" si="39"/>
        <v>1.3800000000000026</v>
      </c>
      <c r="FB14" s="50">
        <f t="shared" si="88"/>
        <v>29.494999999999997</v>
      </c>
      <c r="FC14" s="34">
        <f t="shared" si="40"/>
        <v>354.90000053313878</v>
      </c>
      <c r="FD14" s="34">
        <f t="shared" si="41"/>
        <v>0.24129037590066282</v>
      </c>
      <c r="FE14" s="34">
        <f t="shared" si="42"/>
        <v>5.310543859436808</v>
      </c>
      <c r="FF14" s="9">
        <f t="shared" si="89"/>
        <v>0.2414840822312119</v>
      </c>
      <c r="FG14" s="9">
        <f t="shared" si="43"/>
        <v>7.5624630576205915E-2</v>
      </c>
      <c r="FH14" s="34"/>
      <c r="FI14" s="34"/>
      <c r="FJ14" s="34"/>
      <c r="FK14" s="34">
        <v>26.31</v>
      </c>
      <c r="FL14" s="34">
        <v>21.18</v>
      </c>
      <c r="FM14" s="34">
        <f t="shared" si="90"/>
        <v>5.129999999999999</v>
      </c>
      <c r="FN14" s="34">
        <f t="shared" si="91"/>
        <v>26.49</v>
      </c>
      <c r="FO14" s="34">
        <f t="shared" si="92"/>
        <v>0.17999999999999972</v>
      </c>
      <c r="FP14" s="44">
        <f t="shared" si="93"/>
        <v>26.4</v>
      </c>
      <c r="FQ14" s="34">
        <f t="shared" si="44"/>
        <v>3036.1274616047726</v>
      </c>
      <c r="FR14" s="34">
        <f t="shared" si="45"/>
        <v>2.0642105815509444</v>
      </c>
      <c r="FS14" s="34">
        <f t="shared" si="46"/>
        <v>3.4846567088801041</v>
      </c>
      <c r="FT14" s="9">
        <f t="shared" si="94"/>
        <v>2.0633663586027202</v>
      </c>
      <c r="FU14" s="9">
        <f t="shared" si="47"/>
        <v>0.64617641531874659</v>
      </c>
      <c r="FV14" s="34"/>
      <c r="FW14" s="41">
        <v>29.32</v>
      </c>
      <c r="FX14" s="34">
        <v>25.45</v>
      </c>
      <c r="FY14" s="34">
        <v>24.4</v>
      </c>
      <c r="FZ14" s="34">
        <v>23.24</v>
      </c>
      <c r="GA14" s="51">
        <v>20.36</v>
      </c>
      <c r="GB14" s="51">
        <f t="shared" si="95"/>
        <v>4.0033333333333303</v>
      </c>
      <c r="GC14" s="63">
        <f t="shared" si="96"/>
        <v>24.33</v>
      </c>
      <c r="GD14" s="51">
        <v>30.02056653</v>
      </c>
      <c r="GE14" s="51">
        <f t="shared" si="97"/>
        <v>-5.6572331966666702</v>
      </c>
      <c r="GF14" s="63">
        <f t="shared" si="98"/>
        <v>26.740566529999999</v>
      </c>
      <c r="GG14" s="34">
        <f t="shared" si="99"/>
        <v>2.2100000000000009</v>
      </c>
      <c r="GH14" s="11">
        <f t="shared" si="100"/>
        <v>24.832113305999997</v>
      </c>
      <c r="GI14" s="34">
        <f t="shared" si="48"/>
        <v>9006.7368104663055</v>
      </c>
      <c r="GJ14" s="34">
        <f t="shared" si="49"/>
        <v>6.1235246756017565</v>
      </c>
      <c r="GK14" s="34">
        <f t="shared" si="50"/>
        <v>3.5874441050474548</v>
      </c>
      <c r="GL14" s="9">
        <f t="shared" si="101"/>
        <v>6.1172646565573112</v>
      </c>
      <c r="GM14" s="9">
        <f t="shared" si="51"/>
        <v>1.915719974230395</v>
      </c>
      <c r="GN14" s="34"/>
      <c r="GO14" s="34"/>
      <c r="GP14" s="45">
        <v>22.47</v>
      </c>
      <c r="GQ14" s="66">
        <v>26.47</v>
      </c>
      <c r="GR14" s="66">
        <v>26.3</v>
      </c>
      <c r="GS14" s="51">
        <v>27.710717150000001</v>
      </c>
      <c r="GT14" s="51">
        <f t="shared" si="102"/>
        <v>-1.3257171500000027</v>
      </c>
      <c r="GU14" s="63">
        <f t="shared" si="103"/>
        <v>26.00071715</v>
      </c>
      <c r="GV14" s="51">
        <v>23.02</v>
      </c>
      <c r="GW14" s="51">
        <f t="shared" si="104"/>
        <v>3.3649999999999984</v>
      </c>
      <c r="GX14" s="63">
        <f t="shared" si="105"/>
        <v>26.38</v>
      </c>
      <c r="GY14" s="34">
        <f t="shared" si="106"/>
        <v>0.16999999999999815</v>
      </c>
      <c r="GZ14" s="11">
        <f t="shared" si="107"/>
        <v>26.287679287499998</v>
      </c>
      <c r="HA14" s="34">
        <f t="shared" si="52"/>
        <v>3282.0938745964218</v>
      </c>
      <c r="HB14" s="34">
        <f t="shared" si="53"/>
        <v>2.2314388942039081</v>
      </c>
      <c r="HC14" s="34">
        <f t="shared" si="54"/>
        <v>4.9079796247128105</v>
      </c>
      <c r="HD14" s="9">
        <f t="shared" si="108"/>
        <v>2.2304282086916243</v>
      </c>
      <c r="HE14" s="9">
        <f t="shared" si="55"/>
        <v>0.69849452498302778</v>
      </c>
      <c r="HF14" s="37"/>
      <c r="HG14" s="37"/>
      <c r="HH14" s="41">
        <v>27.3</v>
      </c>
      <c r="HI14" s="41">
        <v>30.61</v>
      </c>
      <c r="HJ14" s="66">
        <v>30.23</v>
      </c>
      <c r="HK14" s="34">
        <v>29.12</v>
      </c>
      <c r="HL14" s="51">
        <v>24.07</v>
      </c>
      <c r="HM14" s="51">
        <f t="shared" si="109"/>
        <v>5.6050000000000004</v>
      </c>
      <c r="HN14" s="63">
        <f t="shared" si="110"/>
        <v>30.29</v>
      </c>
      <c r="HO14" s="51">
        <v>25.11</v>
      </c>
      <c r="HP14" s="51">
        <f t="shared" si="111"/>
        <v>4.5650000000000013</v>
      </c>
      <c r="HQ14" s="63">
        <f t="shared" si="112"/>
        <v>30.57</v>
      </c>
      <c r="HR14" s="34">
        <f t="shared" si="113"/>
        <v>1.4899999999999984</v>
      </c>
      <c r="HS14" s="11">
        <f t="shared" si="114"/>
        <v>30.363333333333333</v>
      </c>
      <c r="HT14" s="34">
        <f t="shared" si="56"/>
        <v>194.34080619230869</v>
      </c>
      <c r="HU14" s="34">
        <f t="shared" si="57"/>
        <v>0.13212895494093252</v>
      </c>
      <c r="HV14" s="34">
        <f t="shared" si="58"/>
        <v>2.503732922100717</v>
      </c>
      <c r="HW14" s="9">
        <f t="shared" si="115"/>
        <v>0.13227998266264865</v>
      </c>
      <c r="HX14" s="9">
        <f t="shared" si="59"/>
        <v>4.1425607555829004E-2</v>
      </c>
    </row>
    <row r="15" spans="1:232" s="46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51"/>
      <c r="H15" s="51"/>
      <c r="I15" s="51"/>
      <c r="J15" s="51"/>
      <c r="K15" s="51"/>
      <c r="L15" s="33">
        <f t="shared" si="2"/>
        <v>30.06</v>
      </c>
      <c r="M15" s="84">
        <f t="shared" si="3"/>
        <v>239.84352587654433</v>
      </c>
      <c r="N15" s="84"/>
      <c r="O15" s="48">
        <v>18.2</v>
      </c>
      <c r="P15" s="85">
        <v>24.78</v>
      </c>
      <c r="Q15" s="85">
        <v>25.06</v>
      </c>
      <c r="R15" s="86">
        <v>21.43</v>
      </c>
      <c r="S15" s="85">
        <v>23.31</v>
      </c>
      <c r="T15" s="87">
        <v>24.23</v>
      </c>
      <c r="U15" s="81">
        <v>23.07</v>
      </c>
      <c r="V15" s="81"/>
      <c r="W15" s="82">
        <f t="shared" si="117"/>
        <v>25.38</v>
      </c>
      <c r="X15" s="82"/>
      <c r="Y15" s="88">
        <f t="shared" si="4"/>
        <v>24.345000000000002</v>
      </c>
      <c r="Z15" s="84">
        <f t="shared" si="5"/>
        <v>12626.587713292</v>
      </c>
      <c r="AA15" s="48"/>
      <c r="AB15" s="51">
        <v>30.11</v>
      </c>
      <c r="AC15" s="51">
        <v>32.322999699999997</v>
      </c>
      <c r="AD15" s="51">
        <f t="shared" si="61"/>
        <v>34.379999999999995</v>
      </c>
      <c r="AE15" s="77">
        <f t="shared" si="62"/>
        <v>33.351499849999996</v>
      </c>
      <c r="AF15" s="84">
        <f t="shared" si="6"/>
        <v>24.464043775087593</v>
      </c>
      <c r="AG15" s="48"/>
      <c r="AH15" s="31">
        <v>23.56</v>
      </c>
      <c r="AI15" s="31">
        <v>31.67</v>
      </c>
      <c r="AJ15" s="31">
        <f t="shared" si="63"/>
        <v>8.110000000000003</v>
      </c>
      <c r="AK15" s="31">
        <f t="shared" si="64"/>
        <v>29.18</v>
      </c>
      <c r="AL15" s="31">
        <f t="shared" si="65"/>
        <v>2.490000000000002</v>
      </c>
      <c r="AM15" s="31">
        <v>29.24</v>
      </c>
      <c r="AN15" s="31">
        <v>28.38</v>
      </c>
      <c r="AO15" s="31">
        <v>29.24</v>
      </c>
      <c r="AP15" s="51"/>
      <c r="AQ15" s="63"/>
      <c r="AR15" s="51"/>
      <c r="AS15" s="63"/>
      <c r="AT15" s="35">
        <f t="shared" si="7"/>
        <v>29.542000000000002</v>
      </c>
      <c r="AU15" s="34">
        <f t="shared" si="8"/>
        <v>343.51808021421226</v>
      </c>
      <c r="AV15" s="34">
        <f t="shared" si="9"/>
        <v>1.4322591321102942</v>
      </c>
      <c r="AW15" s="34">
        <f t="shared" si="10"/>
        <v>8.2175886901773616</v>
      </c>
      <c r="AX15" s="9">
        <f t="shared" si="11"/>
        <v>1.4319687412011408</v>
      </c>
      <c r="AY15" s="9">
        <f t="shared" si="12"/>
        <v>2.7261334555336227E-2</v>
      </c>
      <c r="AZ15" s="9"/>
      <c r="BA15" s="34"/>
      <c r="BB15" s="66">
        <v>35.520000000000003</v>
      </c>
      <c r="BC15" s="66">
        <v>34.96</v>
      </c>
      <c r="BD15" s="63">
        <v>36.99779916</v>
      </c>
      <c r="BE15" s="51">
        <v>36.119999999999997</v>
      </c>
      <c r="BF15" s="51">
        <f t="shared" si="118"/>
        <v>-0.29406694666666056</v>
      </c>
      <c r="BG15" s="63">
        <f t="shared" si="66"/>
        <v>40.93</v>
      </c>
      <c r="BH15" s="11">
        <f t="shared" si="67"/>
        <v>37.101949789999999</v>
      </c>
      <c r="BI15" s="34">
        <f t="shared" si="68"/>
        <v>1.815067260659333</v>
      </c>
      <c r="BJ15" s="34">
        <f t="shared" si="13"/>
        <v>7.567714217116747E-3</v>
      </c>
      <c r="BK15" s="34">
        <f t="shared" si="14"/>
        <v>91.883329346602579</v>
      </c>
      <c r="BL15" s="9">
        <f t="shared" si="69"/>
        <v>7.5886039098975403E-3</v>
      </c>
      <c r="BM15" s="9">
        <f t="shared" si="15"/>
        <v>1.4446926391851361E-4</v>
      </c>
      <c r="BN15" s="34"/>
      <c r="BO15" s="34"/>
      <c r="BP15" s="34"/>
      <c r="BQ15" s="34">
        <v>31.25</v>
      </c>
      <c r="BR15" s="34">
        <v>29.45</v>
      </c>
      <c r="BS15" s="34">
        <f t="shared" si="16"/>
        <v>1.8000000000000007</v>
      </c>
      <c r="BT15" s="34">
        <v>29.31</v>
      </c>
      <c r="BU15" s="34">
        <v>29.65</v>
      </c>
      <c r="BV15" s="51">
        <v>25.66</v>
      </c>
      <c r="BW15" s="51"/>
      <c r="BX15" s="51">
        <f t="shared" si="119"/>
        <v>4.254999999999999</v>
      </c>
      <c r="BY15" s="35">
        <f t="shared" si="17"/>
        <v>29.914999999999999</v>
      </c>
      <c r="BZ15" s="34">
        <f t="shared" si="18"/>
        <v>265.21739191920125</v>
      </c>
      <c r="CA15" s="34">
        <f t="shared" si="19"/>
        <v>1.1057934165615866</v>
      </c>
      <c r="CB15" s="34">
        <f t="shared" si="20"/>
        <v>16.648150758285208</v>
      </c>
      <c r="CC15" s="9">
        <f t="shared" si="70"/>
        <v>1.1057306533202684</v>
      </c>
      <c r="CD15" s="9">
        <f t="shared" si="21"/>
        <v>2.1050524638526462E-2</v>
      </c>
      <c r="CE15" s="34"/>
      <c r="CF15" s="34"/>
      <c r="CG15" s="34">
        <v>32.380000000000003</v>
      </c>
      <c r="CH15" s="34">
        <v>31.17</v>
      </c>
      <c r="CI15" s="34">
        <f t="shared" si="71"/>
        <v>1.2100000000000009</v>
      </c>
      <c r="CJ15" s="36">
        <f t="shared" si="22"/>
        <v>31.775000000000002</v>
      </c>
      <c r="CK15" s="34">
        <f t="shared" si="72"/>
        <v>73.007924111674114</v>
      </c>
      <c r="CL15" s="34">
        <f t="shared" si="23"/>
        <v>0.30439814393511622</v>
      </c>
      <c r="CM15" s="34">
        <f t="shared" si="24"/>
        <v>14.292295932164501</v>
      </c>
      <c r="CN15" s="37"/>
      <c r="CO15" s="34">
        <v>25.49</v>
      </c>
      <c r="CP15" s="34">
        <v>28.59</v>
      </c>
      <c r="CQ15" s="51"/>
      <c r="CR15" s="51"/>
      <c r="CS15" s="51"/>
      <c r="CT15" s="51"/>
      <c r="CU15" s="34">
        <f t="shared" si="25"/>
        <v>3.1000000000000014</v>
      </c>
      <c r="CV15" s="38">
        <f t="shared" si="26"/>
        <v>27.04</v>
      </c>
      <c r="CW15" s="34">
        <f t="shared" si="27"/>
        <v>1947.8342587952266</v>
      </c>
      <c r="CX15" s="34">
        <f t="shared" si="28"/>
        <v>8.121270948117413</v>
      </c>
      <c r="CY15" s="34">
        <f t="shared" si="29"/>
        <v>27.717113484446944</v>
      </c>
      <c r="CZ15" s="9">
        <f t="shared" si="73"/>
        <v>8.1116758383202292</v>
      </c>
      <c r="DA15" s="9">
        <f t="shared" si="30"/>
        <v>0.1544273296408665</v>
      </c>
      <c r="DB15" s="34"/>
      <c r="DC15" s="34"/>
      <c r="DD15" s="34"/>
      <c r="DE15" s="34">
        <v>38.74</v>
      </c>
      <c r="DF15" s="34">
        <v>33.32</v>
      </c>
      <c r="DG15" s="51"/>
      <c r="DH15" s="51"/>
      <c r="DI15" s="39">
        <f t="shared" si="31"/>
        <v>5.4200000000000017</v>
      </c>
      <c r="DJ15" s="14">
        <f t="shared" si="74"/>
        <v>36.03</v>
      </c>
      <c r="DK15" s="34">
        <f t="shared" si="75"/>
        <v>3.8173677485533966</v>
      </c>
      <c r="DL15" s="34">
        <f t="shared" si="32"/>
        <v>1.5916075844041446E-2</v>
      </c>
      <c r="DM15" s="34" t="e">
        <f t="shared" si="33"/>
        <v>#DIV/0!</v>
      </c>
      <c r="DN15" s="9">
        <f t="shared" si="76"/>
        <v>1.5953314464174868E-2</v>
      </c>
      <c r="DO15" s="9">
        <f t="shared" si="34"/>
        <v>3.0371378254357199E-4</v>
      </c>
      <c r="DP15" s="37"/>
      <c r="DQ15" s="34"/>
      <c r="DR15" s="34"/>
      <c r="DS15" s="34"/>
      <c r="DT15" s="34">
        <v>28.07</v>
      </c>
      <c r="DU15" s="34">
        <v>25.77</v>
      </c>
      <c r="DV15" s="34">
        <f t="shared" si="77"/>
        <v>2.3000000000000007</v>
      </c>
      <c r="DW15" s="40">
        <f t="shared" si="78"/>
        <v>26.92</v>
      </c>
      <c r="DX15" s="37"/>
      <c r="DY15" s="34"/>
      <c r="DZ15" s="41" t="s">
        <v>54</v>
      </c>
      <c r="EA15" s="41">
        <v>31.43</v>
      </c>
      <c r="EB15" s="41" t="e">
        <f t="shared" si="79"/>
        <v>#VALUE!</v>
      </c>
      <c r="EC15" s="42">
        <f t="shared" si="80"/>
        <v>31.43</v>
      </c>
      <c r="ED15" s="41">
        <f t="shared" si="35"/>
        <v>92.743610728057746</v>
      </c>
      <c r="EE15" s="41">
        <f t="shared" si="36"/>
        <v>0.38668381974919785</v>
      </c>
      <c r="EF15" s="41">
        <f t="shared" si="37"/>
        <v>539.36653854082635</v>
      </c>
      <c r="EG15" s="34"/>
      <c r="EH15" s="41">
        <v>26.06</v>
      </c>
      <c r="EI15" s="41">
        <f t="shared" si="81"/>
        <v>6.5999999999999979</v>
      </c>
      <c r="EJ15" s="43">
        <f t="shared" si="82"/>
        <v>31.93</v>
      </c>
      <c r="EK15" s="41">
        <v>32.659999999999997</v>
      </c>
      <c r="EL15" s="41">
        <f t="shared" si="83"/>
        <v>0.72999999999999687</v>
      </c>
      <c r="EM15" s="37"/>
      <c r="EN15" s="34"/>
      <c r="EO15" s="34"/>
      <c r="EP15" s="34"/>
      <c r="EQ15" s="34"/>
      <c r="ER15" s="34">
        <v>25.58</v>
      </c>
      <c r="ES15" s="66">
        <v>28.96</v>
      </c>
      <c r="ET15" s="34">
        <f t="shared" si="84"/>
        <v>3.3800000000000026</v>
      </c>
      <c r="EU15" s="66">
        <f t="shared" si="38"/>
        <v>30.409999999999997</v>
      </c>
      <c r="EV15" s="51">
        <v>25.85</v>
      </c>
      <c r="EW15" s="64">
        <f t="shared" si="85"/>
        <v>31.85</v>
      </c>
      <c r="EX15" s="51">
        <v>26</v>
      </c>
      <c r="EY15" s="51">
        <f t="shared" si="86"/>
        <v>4.6950000000000003</v>
      </c>
      <c r="EZ15" s="63">
        <f t="shared" si="87"/>
        <v>31.56</v>
      </c>
      <c r="FA15" s="9">
        <f t="shared" si="39"/>
        <v>2.8900000000000006</v>
      </c>
      <c r="FB15" s="50">
        <f t="shared" si="88"/>
        <v>30.695</v>
      </c>
      <c r="FC15" s="34">
        <f t="shared" si="40"/>
        <v>154.40664977325739</v>
      </c>
      <c r="FD15" s="34">
        <f t="shared" si="41"/>
        <v>0.64378077002059986</v>
      </c>
      <c r="FE15" s="34">
        <f t="shared" si="42"/>
        <v>14.168928214790869</v>
      </c>
      <c r="FF15" s="9">
        <f t="shared" si="89"/>
        <v>0.64394081475491205</v>
      </c>
      <c r="FG15" s="9">
        <f t="shared" si="43"/>
        <v>1.2259126529636752E-2</v>
      </c>
      <c r="FH15" s="34"/>
      <c r="FI15" s="34"/>
      <c r="FJ15" s="34"/>
      <c r="FK15" s="34">
        <v>27.23</v>
      </c>
      <c r="FL15" s="34">
        <v>19.16</v>
      </c>
      <c r="FM15" s="34">
        <f t="shared" si="90"/>
        <v>8.07</v>
      </c>
      <c r="FN15" s="34">
        <f t="shared" si="91"/>
        <v>24.47</v>
      </c>
      <c r="FO15" s="34">
        <f t="shared" si="92"/>
        <v>2.7600000000000016</v>
      </c>
      <c r="FP15" s="44">
        <f t="shared" si="93"/>
        <v>25.85</v>
      </c>
      <c r="FQ15" s="34">
        <f t="shared" si="44"/>
        <v>4446.1079191401122</v>
      </c>
      <c r="FR15" s="34">
        <f t="shared" si="45"/>
        <v>18.537535682446045</v>
      </c>
      <c r="FS15" s="34">
        <f t="shared" si="46"/>
        <v>31.293778192632374</v>
      </c>
      <c r="FT15" s="9">
        <f t="shared" si="94"/>
        <v>18.507010942484563</v>
      </c>
      <c r="FU15" s="9">
        <f t="shared" si="47"/>
        <v>0.35233018878550509</v>
      </c>
      <c r="FV15" s="34"/>
      <c r="FW15" s="41">
        <v>28.14</v>
      </c>
      <c r="FX15" s="34">
        <v>26.31</v>
      </c>
      <c r="FY15" s="34">
        <v>26.31</v>
      </c>
      <c r="FZ15" s="34">
        <v>25.19</v>
      </c>
      <c r="GA15" s="51">
        <v>21.88</v>
      </c>
      <c r="GB15" s="51">
        <f t="shared" si="95"/>
        <v>4.0566666666666684</v>
      </c>
      <c r="GC15" s="63">
        <f t="shared" si="96"/>
        <v>25.849999999999998</v>
      </c>
      <c r="GD15" s="51">
        <v>33.260572009999997</v>
      </c>
      <c r="GE15" s="51">
        <f t="shared" si="97"/>
        <v>-7.3239053433333297</v>
      </c>
      <c r="GF15" s="63">
        <f t="shared" si="98"/>
        <v>29.980572009999996</v>
      </c>
      <c r="GG15" s="34">
        <f t="shared" si="99"/>
        <v>1.1199999999999974</v>
      </c>
      <c r="GH15" s="11">
        <f t="shared" si="100"/>
        <v>26.728114401999999</v>
      </c>
      <c r="GI15" s="34">
        <f t="shared" si="48"/>
        <v>2418.198470356735</v>
      </c>
      <c r="GJ15" s="34">
        <f t="shared" si="49"/>
        <v>10.082400438031687</v>
      </c>
      <c r="GK15" s="34">
        <f t="shared" si="50"/>
        <v>5.9067367132949835</v>
      </c>
      <c r="GL15" s="9">
        <f t="shared" si="101"/>
        <v>10.069258890090799</v>
      </c>
      <c r="GM15" s="9">
        <f t="shared" si="51"/>
        <v>0.19169513092639576</v>
      </c>
      <c r="GN15" s="34"/>
      <c r="GO15" s="34"/>
      <c r="GP15" s="45">
        <v>22.93</v>
      </c>
      <c r="GQ15" s="66">
        <v>27.51</v>
      </c>
      <c r="GR15" s="66">
        <v>27.77</v>
      </c>
      <c r="GS15" s="51">
        <v>29.022308559999999</v>
      </c>
      <c r="GT15" s="51">
        <f t="shared" si="102"/>
        <v>-1.3823085599999985</v>
      </c>
      <c r="GU15" s="63">
        <f t="shared" si="103"/>
        <v>27.312308559999998</v>
      </c>
      <c r="GV15" s="51">
        <v>23.46</v>
      </c>
      <c r="GW15" s="51">
        <f t="shared" si="104"/>
        <v>4.18</v>
      </c>
      <c r="GX15" s="63">
        <f t="shared" si="105"/>
        <v>26.82</v>
      </c>
      <c r="GY15" s="34">
        <f t="shared" si="106"/>
        <v>0.25999999999999801</v>
      </c>
      <c r="GZ15" s="11">
        <f t="shared" si="107"/>
        <v>27.353077139999996</v>
      </c>
      <c r="HA15" s="34">
        <f t="shared" si="52"/>
        <v>1567.6646503175737</v>
      </c>
      <c r="HB15" s="34">
        <f t="shared" si="53"/>
        <v>6.5361974837065411</v>
      </c>
      <c r="HC15" s="34">
        <f t="shared" si="54"/>
        <v>14.376160672136887</v>
      </c>
      <c r="HD15" s="9">
        <f t="shared" si="108"/>
        <v>6.5292752436168042</v>
      </c>
      <c r="HE15" s="9">
        <f t="shared" si="55"/>
        <v>0.12430212454973544</v>
      </c>
      <c r="HF15" s="37"/>
      <c r="HG15" s="37"/>
      <c r="HH15" s="41">
        <v>27.23</v>
      </c>
      <c r="HI15" s="41">
        <v>31.39</v>
      </c>
      <c r="HJ15" s="66">
        <v>31.75</v>
      </c>
      <c r="HK15" s="34">
        <v>29.08</v>
      </c>
      <c r="HL15" s="51">
        <v>25.1</v>
      </c>
      <c r="HM15" s="51">
        <f t="shared" si="109"/>
        <v>5.3149999999999977</v>
      </c>
      <c r="HN15" s="63">
        <f t="shared" si="110"/>
        <v>31.32</v>
      </c>
      <c r="HO15" s="51">
        <v>25.94</v>
      </c>
      <c r="HP15" s="51">
        <f t="shared" si="111"/>
        <v>4.4749999999999979</v>
      </c>
      <c r="HQ15" s="63">
        <f t="shared" si="112"/>
        <v>31.400000000000002</v>
      </c>
      <c r="HR15" s="34">
        <f t="shared" si="113"/>
        <v>2.6700000000000017</v>
      </c>
      <c r="HS15" s="11">
        <f t="shared" si="114"/>
        <v>31.49</v>
      </c>
      <c r="HT15" s="34">
        <f t="shared" si="56"/>
        <v>88.963528560098709</v>
      </c>
      <c r="HU15" s="34">
        <f t="shared" si="57"/>
        <v>0.37092320184573702</v>
      </c>
      <c r="HV15" s="34">
        <f t="shared" si="58"/>
        <v>7.0286837010657335</v>
      </c>
      <c r="HW15" s="9">
        <f t="shared" si="115"/>
        <v>0.37113089265726235</v>
      </c>
      <c r="HX15" s="9">
        <f t="shared" si="59"/>
        <v>7.0654638871960216E-3</v>
      </c>
    </row>
    <row r="16" spans="1:232" s="46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51"/>
      <c r="H16" s="51"/>
      <c r="I16" s="51"/>
      <c r="J16" s="51"/>
      <c r="K16" s="51"/>
      <c r="L16" s="33">
        <f t="shared" si="2"/>
        <v>29.704999999999998</v>
      </c>
      <c r="M16" s="84">
        <f t="shared" si="3"/>
        <v>306.79904258899228</v>
      </c>
      <c r="N16" s="84"/>
      <c r="O16" s="48">
        <v>20.079999999999998</v>
      </c>
      <c r="P16" s="85">
        <v>27.22</v>
      </c>
      <c r="Q16" s="85">
        <v>26.18</v>
      </c>
      <c r="R16" s="86">
        <v>25.74</v>
      </c>
      <c r="S16" s="85">
        <v>27.22</v>
      </c>
      <c r="T16" s="87">
        <v>26.11</v>
      </c>
      <c r="U16" s="81">
        <v>23.68</v>
      </c>
      <c r="V16" s="81"/>
      <c r="W16" s="82">
        <f t="shared" si="117"/>
        <v>25.99</v>
      </c>
      <c r="X16" s="82"/>
      <c r="Y16" s="88">
        <f t="shared" si="4"/>
        <v>26.682500000000001</v>
      </c>
      <c r="Z16" s="84">
        <f t="shared" si="5"/>
        <v>2495.9219477259694</v>
      </c>
      <c r="AA16" s="48"/>
      <c r="AB16" s="51">
        <v>28.16</v>
      </c>
      <c r="AC16" s="51">
        <v>30.388706240000001</v>
      </c>
      <c r="AD16" s="51">
        <f t="shared" si="61"/>
        <v>32.43</v>
      </c>
      <c r="AE16" s="77">
        <f t="shared" si="62"/>
        <v>31.409353119999999</v>
      </c>
      <c r="AF16" s="84">
        <f t="shared" si="6"/>
        <v>94.081198286204014</v>
      </c>
      <c r="AG16" s="48"/>
      <c r="AH16" s="31">
        <v>22.58</v>
      </c>
      <c r="AI16" s="31">
        <v>27.45</v>
      </c>
      <c r="AJ16" s="31">
        <f t="shared" si="63"/>
        <v>4.870000000000001</v>
      </c>
      <c r="AK16" s="31">
        <f t="shared" si="64"/>
        <v>28.2</v>
      </c>
      <c r="AL16" s="31">
        <f t="shared" si="65"/>
        <v>0.75</v>
      </c>
      <c r="AM16" s="31">
        <v>30.06</v>
      </c>
      <c r="AN16" s="31">
        <v>29.29</v>
      </c>
      <c r="AO16" s="31">
        <v>29.53</v>
      </c>
      <c r="AP16" s="51"/>
      <c r="AQ16" s="63"/>
      <c r="AR16" s="51"/>
      <c r="AS16" s="63"/>
      <c r="AT16" s="35">
        <f t="shared" si="7"/>
        <v>28.905999999999999</v>
      </c>
      <c r="AU16" s="34">
        <f t="shared" si="8"/>
        <v>533.96501094065252</v>
      </c>
      <c r="AV16" s="34">
        <f t="shared" si="9"/>
        <v>1.7404389741071857</v>
      </c>
      <c r="AW16" s="34">
        <f t="shared" si="10"/>
        <v>9.9857709466960678</v>
      </c>
      <c r="AX16" s="9">
        <f t="shared" si="11"/>
        <v>1.7398947054173008</v>
      </c>
      <c r="AY16" s="9">
        <f t="shared" si="12"/>
        <v>0.21412126705497755</v>
      </c>
      <c r="AZ16" s="9"/>
      <c r="BA16" s="34"/>
      <c r="BB16" s="66">
        <v>34.68</v>
      </c>
      <c r="BC16" s="66">
        <v>35.19</v>
      </c>
      <c r="BD16" s="63">
        <v>33.87084471</v>
      </c>
      <c r="BE16" s="51">
        <v>30.07</v>
      </c>
      <c r="BF16" s="51">
        <f t="shared" si="118"/>
        <v>4.5102815700000036</v>
      </c>
      <c r="BG16" s="63">
        <f t="shared" si="66"/>
        <v>34.880000000000003</v>
      </c>
      <c r="BH16" s="11">
        <f t="shared" si="67"/>
        <v>34.6552111775</v>
      </c>
      <c r="BI16" s="34">
        <f t="shared" si="68"/>
        <v>9.9049067983457153</v>
      </c>
      <c r="BJ16" s="34">
        <f t="shared" si="13"/>
        <v>3.2284673103152299E-2</v>
      </c>
      <c r="BK16" s="34">
        <f t="shared" si="14"/>
        <v>391.98404782184468</v>
      </c>
      <c r="BL16" s="9">
        <f t="shared" si="69"/>
        <v>3.2347293620817195E-2</v>
      </c>
      <c r="BM16" s="9">
        <f t="shared" si="15"/>
        <v>3.9808406073789156E-3</v>
      </c>
      <c r="BN16" s="34"/>
      <c r="BO16" s="34"/>
      <c r="BP16" s="34"/>
      <c r="BQ16" s="34">
        <v>29.62</v>
      </c>
      <c r="BR16" s="34">
        <v>29.54</v>
      </c>
      <c r="BS16" s="34">
        <f t="shared" si="16"/>
        <v>8.0000000000001847E-2</v>
      </c>
      <c r="BT16" s="34">
        <v>30.01</v>
      </c>
      <c r="BU16" s="34">
        <v>31.03</v>
      </c>
      <c r="BV16" s="51">
        <v>26.23</v>
      </c>
      <c r="BW16" s="51"/>
      <c r="BX16" s="51">
        <f t="shared" si="119"/>
        <v>3.8200000000000003</v>
      </c>
      <c r="BY16" s="35">
        <f t="shared" si="17"/>
        <v>30.05</v>
      </c>
      <c r="BZ16" s="34">
        <f t="shared" si="18"/>
        <v>241.51271492490102</v>
      </c>
      <c r="CA16" s="34">
        <f t="shared" si="19"/>
        <v>0.7872016577589096</v>
      </c>
      <c r="CB16" s="34">
        <f t="shared" si="20"/>
        <v>11.85162769036296</v>
      </c>
      <c r="CC16" s="9">
        <f t="shared" si="70"/>
        <v>0.78730797656920204</v>
      </c>
      <c r="CD16" s="9">
        <f t="shared" si="21"/>
        <v>9.6890565262715486E-2</v>
      </c>
      <c r="CE16" s="34"/>
      <c r="CF16" s="34"/>
      <c r="CG16" s="34">
        <v>30.51</v>
      </c>
      <c r="CH16" s="34">
        <v>33.01</v>
      </c>
      <c r="CI16" s="34">
        <f t="shared" si="71"/>
        <v>2.4999999999999964</v>
      </c>
      <c r="CJ16" s="36">
        <f t="shared" si="22"/>
        <v>31.759999999999998</v>
      </c>
      <c r="CK16" s="34">
        <f t="shared" si="72"/>
        <v>73.771395688949269</v>
      </c>
      <c r="CL16" s="34">
        <f t="shared" si="23"/>
        <v>0.2404551039873295</v>
      </c>
      <c r="CM16" s="34">
        <f t="shared" si="24"/>
        <v>11.290001509729439</v>
      </c>
      <c r="CN16" s="37"/>
      <c r="CO16" s="34">
        <v>27.22</v>
      </c>
      <c r="CP16" s="34">
        <v>27.1</v>
      </c>
      <c r="CQ16" s="51"/>
      <c r="CR16" s="51"/>
      <c r="CS16" s="51"/>
      <c r="CT16" s="51"/>
      <c r="CU16" s="34">
        <f t="shared" si="25"/>
        <v>0.11999999999999744</v>
      </c>
      <c r="CV16" s="38">
        <f t="shared" si="26"/>
        <v>27.16</v>
      </c>
      <c r="CW16" s="34">
        <f t="shared" si="27"/>
        <v>1792.2888375724692</v>
      </c>
      <c r="CX16" s="34">
        <f t="shared" si="28"/>
        <v>5.8418984050531559</v>
      </c>
      <c r="CY16" s="34">
        <f t="shared" si="29"/>
        <v>19.937835111264526</v>
      </c>
      <c r="CZ16" s="9">
        <f t="shared" si="73"/>
        <v>5.8360813769606938</v>
      </c>
      <c r="DA16" s="9">
        <f t="shared" si="30"/>
        <v>0.71822112865793641</v>
      </c>
      <c r="DB16" s="34"/>
      <c r="DC16" s="34"/>
      <c r="DD16" s="34"/>
      <c r="DE16" s="34">
        <v>38</v>
      </c>
      <c r="DF16" s="34">
        <v>35.119999999999997</v>
      </c>
      <c r="DG16" s="51"/>
      <c r="DH16" s="51"/>
      <c r="DI16" s="39">
        <f t="shared" si="31"/>
        <v>2.8800000000000026</v>
      </c>
      <c r="DJ16" s="14">
        <f t="shared" si="74"/>
        <v>36.56</v>
      </c>
      <c r="DK16" s="34">
        <f t="shared" si="75"/>
        <v>2.6431876715911584</v>
      </c>
      <c r="DL16" s="34">
        <f t="shared" si="32"/>
        <v>8.6153713169572783E-3</v>
      </c>
      <c r="DM16" s="34" t="e">
        <f t="shared" si="33"/>
        <v>#DIV/0!</v>
      </c>
      <c r="DN16" s="9">
        <f t="shared" si="76"/>
        <v>8.638520729064578E-3</v>
      </c>
      <c r="DO16" s="9">
        <f t="shared" si="34"/>
        <v>1.0631051397701453E-3</v>
      </c>
      <c r="DP16" s="37"/>
      <c r="DQ16" s="34"/>
      <c r="DR16" s="34"/>
      <c r="DS16" s="34"/>
      <c r="DT16" s="34">
        <v>26.7</v>
      </c>
      <c r="DU16" s="34">
        <v>25.51</v>
      </c>
      <c r="DV16" s="34">
        <f t="shared" si="77"/>
        <v>1.1899999999999977</v>
      </c>
      <c r="DW16" s="40">
        <f t="shared" si="78"/>
        <v>26.105</v>
      </c>
      <c r="DX16" s="37"/>
      <c r="DY16" s="34"/>
      <c r="DZ16" s="41">
        <v>28.18</v>
      </c>
      <c r="EA16" s="41">
        <v>27.81</v>
      </c>
      <c r="EB16" s="41">
        <f t="shared" si="79"/>
        <v>0.37000000000000099</v>
      </c>
      <c r="EC16" s="42">
        <f t="shared" si="80"/>
        <v>27.994999999999997</v>
      </c>
      <c r="ED16" s="41">
        <f t="shared" si="35"/>
        <v>1004.3983717543726</v>
      </c>
      <c r="EE16" s="41">
        <f t="shared" si="36"/>
        <v>3.273798911751916</v>
      </c>
      <c r="EF16" s="41">
        <f t="shared" si="37"/>
        <v>4566.4635982328773</v>
      </c>
      <c r="EG16" s="34"/>
      <c r="EH16" s="41">
        <v>25.09</v>
      </c>
      <c r="EI16" s="41">
        <f t="shared" si="81"/>
        <v>8.02</v>
      </c>
      <c r="EJ16" s="43">
        <f t="shared" si="82"/>
        <v>30.96</v>
      </c>
      <c r="EK16" s="41">
        <v>33.11</v>
      </c>
      <c r="EL16" s="41">
        <f t="shared" si="83"/>
        <v>2.1499999999999986</v>
      </c>
      <c r="EM16" s="37"/>
      <c r="EN16" s="34"/>
      <c r="EO16" s="34"/>
      <c r="EP16" s="34"/>
      <c r="EQ16" s="34"/>
      <c r="ER16" s="34">
        <v>25.83</v>
      </c>
      <c r="ES16" s="66">
        <v>30.76</v>
      </c>
      <c r="ET16" s="34">
        <f t="shared" si="84"/>
        <v>4.9300000000000033</v>
      </c>
      <c r="EU16" s="66">
        <f t="shared" si="38"/>
        <v>30.659999999999997</v>
      </c>
      <c r="EV16" s="51">
        <v>26.02</v>
      </c>
      <c r="EW16" s="64">
        <f t="shared" si="85"/>
        <v>32.019999999999996</v>
      </c>
      <c r="EX16" s="51">
        <v>26.26</v>
      </c>
      <c r="EY16" s="51">
        <f t="shared" si="86"/>
        <v>5.0549999999999962</v>
      </c>
      <c r="EZ16" s="63">
        <f t="shared" si="87"/>
        <v>31.82</v>
      </c>
      <c r="FA16" s="9">
        <f t="shared" si="39"/>
        <v>1.3599999999999994</v>
      </c>
      <c r="FB16" s="50">
        <f t="shared" si="88"/>
        <v>31.314999999999998</v>
      </c>
      <c r="FC16" s="34">
        <f t="shared" si="40"/>
        <v>100.44353758394966</v>
      </c>
      <c r="FD16" s="34">
        <f t="shared" si="41"/>
        <v>0.32739195251828174</v>
      </c>
      <c r="FE16" s="34">
        <f t="shared" si="42"/>
        <v>7.2055477413271003</v>
      </c>
      <c r="FF16" s="9">
        <f t="shared" si="89"/>
        <v>0.32759835096459095</v>
      </c>
      <c r="FG16" s="9">
        <f t="shared" si="43"/>
        <v>4.0316102908558193E-2</v>
      </c>
      <c r="FH16" s="34"/>
      <c r="FI16" s="34"/>
      <c r="FJ16" s="34"/>
      <c r="FK16" s="34">
        <v>25.43</v>
      </c>
      <c r="FL16" s="34">
        <v>20.21</v>
      </c>
      <c r="FM16" s="34">
        <f t="shared" si="90"/>
        <v>5.2199999999999989</v>
      </c>
      <c r="FN16" s="34">
        <f t="shared" si="91"/>
        <v>25.52</v>
      </c>
      <c r="FO16" s="34">
        <f t="shared" si="92"/>
        <v>8.9999999999999858E-2</v>
      </c>
      <c r="FP16" s="44">
        <f t="shared" si="93"/>
        <v>25.475000000000001</v>
      </c>
      <c r="FQ16" s="34">
        <f t="shared" si="44"/>
        <v>5766.7350711358931</v>
      </c>
      <c r="FR16" s="34">
        <f t="shared" si="45"/>
        <v>18.796457193842624</v>
      </c>
      <c r="FS16" s="34">
        <f t="shared" si="46"/>
        <v>31.730871476537331</v>
      </c>
      <c r="FT16" s="9">
        <f t="shared" si="94"/>
        <v>18.765359187710015</v>
      </c>
      <c r="FU16" s="9">
        <f t="shared" si="47"/>
        <v>2.3093710633773843</v>
      </c>
      <c r="FV16" s="34"/>
      <c r="FW16" s="41">
        <v>29.52</v>
      </c>
      <c r="FX16" s="34">
        <v>25.7</v>
      </c>
      <c r="FY16" s="34">
        <v>25.56</v>
      </c>
      <c r="FZ16" s="34">
        <v>24.37</v>
      </c>
      <c r="GA16" s="51">
        <v>21.21</v>
      </c>
      <c r="GB16" s="51">
        <f t="shared" si="95"/>
        <v>3.9999999999999964</v>
      </c>
      <c r="GC16" s="63">
        <f t="shared" si="96"/>
        <v>25.18</v>
      </c>
      <c r="GD16" s="51">
        <v>30.49687248</v>
      </c>
      <c r="GE16" s="51">
        <f t="shared" si="97"/>
        <v>-5.2868724800000031</v>
      </c>
      <c r="GF16" s="63">
        <f t="shared" si="98"/>
        <v>27.216872479999999</v>
      </c>
      <c r="GG16" s="34">
        <f t="shared" si="99"/>
        <v>1.3299999999999983</v>
      </c>
      <c r="GH16" s="11">
        <f t="shared" si="100"/>
        <v>25.605374496000003</v>
      </c>
      <c r="GI16" s="34">
        <f t="shared" si="48"/>
        <v>5268.1872364069031</v>
      </c>
      <c r="GJ16" s="34">
        <f t="shared" si="49"/>
        <v>17.171459180413759</v>
      </c>
      <c r="GK16" s="34">
        <f t="shared" si="50"/>
        <v>10.059835352224619</v>
      </c>
      <c r="GL16" s="9">
        <f t="shared" si="101"/>
        <v>17.143924588475301</v>
      </c>
      <c r="GM16" s="9">
        <f t="shared" si="51"/>
        <v>2.1098281658940286</v>
      </c>
      <c r="GN16" s="34"/>
      <c r="GO16" s="34"/>
      <c r="GP16" s="45">
        <v>22.12</v>
      </c>
      <c r="GQ16" s="66">
        <v>26.46</v>
      </c>
      <c r="GR16" s="66">
        <v>26.52</v>
      </c>
      <c r="GS16" s="51">
        <v>28.100452090000001</v>
      </c>
      <c r="GT16" s="51">
        <f t="shared" si="102"/>
        <v>-1.610452089999999</v>
      </c>
      <c r="GU16" s="63">
        <f t="shared" si="103"/>
        <v>26.39045209</v>
      </c>
      <c r="GV16" s="51">
        <v>22.61</v>
      </c>
      <c r="GW16" s="51">
        <f t="shared" si="104"/>
        <v>3.8800000000000026</v>
      </c>
      <c r="GX16" s="63">
        <f t="shared" si="105"/>
        <v>25.97</v>
      </c>
      <c r="GY16" s="34">
        <f t="shared" si="106"/>
        <v>5.9999999999998721E-2</v>
      </c>
      <c r="GZ16" s="11">
        <f t="shared" si="107"/>
        <v>26.3351130225</v>
      </c>
      <c r="HA16" s="34">
        <f t="shared" si="52"/>
        <v>3175.8790733988731</v>
      </c>
      <c r="HB16" s="34">
        <f t="shared" si="53"/>
        <v>10.351659009749534</v>
      </c>
      <c r="HC16" s="34">
        <f t="shared" si="54"/>
        <v>22.768148226595756</v>
      </c>
      <c r="HD16" s="9">
        <f t="shared" si="108"/>
        <v>10.338012720771598</v>
      </c>
      <c r="HE16" s="9">
        <f t="shared" si="55"/>
        <v>1.2722542207352587</v>
      </c>
      <c r="HF16" s="37"/>
      <c r="HG16" s="37"/>
      <c r="HH16" s="41">
        <v>27.4</v>
      </c>
      <c r="HI16" s="41">
        <v>30.7</v>
      </c>
      <c r="HJ16" s="66">
        <v>30.64</v>
      </c>
      <c r="HK16" s="34">
        <v>28.81</v>
      </c>
      <c r="HL16" s="51">
        <v>23.93</v>
      </c>
      <c r="HM16" s="51">
        <f t="shared" si="109"/>
        <v>5.7950000000000017</v>
      </c>
      <c r="HN16" s="63">
        <f t="shared" si="110"/>
        <v>30.15</v>
      </c>
      <c r="HO16" s="51">
        <v>24.6</v>
      </c>
      <c r="HP16" s="51">
        <f t="shared" si="111"/>
        <v>5.125</v>
      </c>
      <c r="HQ16" s="63">
        <f t="shared" si="112"/>
        <v>30.060000000000002</v>
      </c>
      <c r="HR16" s="34">
        <f t="shared" si="113"/>
        <v>1.8900000000000006</v>
      </c>
      <c r="HS16" s="11">
        <f t="shared" si="114"/>
        <v>30.283333333333331</v>
      </c>
      <c r="HT16" s="34">
        <f t="shared" si="56"/>
        <v>205.42817124135303</v>
      </c>
      <c r="HU16" s="34">
        <f t="shared" si="57"/>
        <v>0.6695854377764725</v>
      </c>
      <c r="HV16" s="34">
        <f t="shared" si="58"/>
        <v>12.688082680057738</v>
      </c>
      <c r="HW16" s="9">
        <f t="shared" si="115"/>
        <v>0.66973704122208721</v>
      </c>
      <c r="HX16" s="9">
        <f t="shared" si="59"/>
        <v>8.2421622074957915E-2</v>
      </c>
    </row>
    <row r="17" spans="1:232" s="46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51"/>
      <c r="H17" s="51"/>
      <c r="I17" s="51"/>
      <c r="J17" s="51"/>
      <c r="K17" s="51"/>
      <c r="L17" s="33">
        <f t="shared" si="2"/>
        <v>30.935000000000002</v>
      </c>
      <c r="M17" s="84">
        <f t="shared" si="3"/>
        <v>130.73082443392849</v>
      </c>
      <c r="N17" s="84"/>
      <c r="O17" s="48">
        <v>18.260000000000002</v>
      </c>
      <c r="P17" s="85">
        <v>24.14</v>
      </c>
      <c r="Q17" s="85">
        <v>22.8</v>
      </c>
      <c r="R17" s="86">
        <v>22.52</v>
      </c>
      <c r="S17" s="85">
        <v>25.22</v>
      </c>
      <c r="T17" s="87">
        <v>24.29</v>
      </c>
      <c r="U17" s="81">
        <v>24.05</v>
      </c>
      <c r="V17" s="81"/>
      <c r="W17" s="82">
        <f t="shared" si="117"/>
        <v>26.36</v>
      </c>
      <c r="X17" s="82"/>
      <c r="Y17" s="88">
        <f t="shared" si="4"/>
        <v>24.112499999999997</v>
      </c>
      <c r="Z17" s="84">
        <f t="shared" si="5"/>
        <v>14835.937667759626</v>
      </c>
      <c r="AA17" s="48"/>
      <c r="AB17" s="51">
        <v>29.28</v>
      </c>
      <c r="AC17" s="51">
        <v>32.4744636</v>
      </c>
      <c r="AD17" s="51">
        <f t="shared" si="61"/>
        <v>33.549999999999997</v>
      </c>
      <c r="AE17" s="77">
        <f t="shared" si="62"/>
        <v>33.012231799999995</v>
      </c>
      <c r="AF17" s="84">
        <f t="shared" si="6"/>
        <v>30.9539289812415</v>
      </c>
      <c r="AG17" s="48"/>
      <c r="AH17" s="31">
        <v>24.96</v>
      </c>
      <c r="AI17" s="31">
        <v>29.84</v>
      </c>
      <c r="AJ17" s="31">
        <f t="shared" si="63"/>
        <v>4.879999999999999</v>
      </c>
      <c r="AK17" s="31">
        <f t="shared" si="64"/>
        <v>30.580000000000002</v>
      </c>
      <c r="AL17" s="31">
        <f t="shared" si="65"/>
        <v>0.74000000000000199</v>
      </c>
      <c r="AM17" s="31">
        <v>29.64</v>
      </c>
      <c r="AN17" s="31">
        <v>30.2</v>
      </c>
      <c r="AO17" s="31">
        <v>31.45</v>
      </c>
      <c r="AP17" s="51"/>
      <c r="AQ17" s="63"/>
      <c r="AR17" s="51"/>
      <c r="AS17" s="63"/>
      <c r="AT17" s="35">
        <f t="shared" si="7"/>
        <v>30.342000000000002</v>
      </c>
      <c r="AU17" s="34">
        <f t="shared" si="8"/>
        <v>197.23755033000165</v>
      </c>
      <c r="AV17" s="34">
        <f t="shared" si="9"/>
        <v>1.5087302568774492</v>
      </c>
      <c r="AW17" s="34">
        <f t="shared" si="10"/>
        <v>8.6563418710251714</v>
      </c>
      <c r="AX17" s="9">
        <f t="shared" si="11"/>
        <v>1.5083800766865787</v>
      </c>
      <c r="AY17" s="9">
        <f t="shared" si="12"/>
        <v>1.3327038183060679E-2</v>
      </c>
      <c r="AZ17" s="9"/>
      <c r="BA17" s="34"/>
      <c r="BB17" s="66">
        <v>35.619999999999997</v>
      </c>
      <c r="BC17" s="66">
        <v>37.15</v>
      </c>
      <c r="BD17" s="63">
        <v>36.824469999999998</v>
      </c>
      <c r="BE17" s="51">
        <v>31.86</v>
      </c>
      <c r="BF17" s="51">
        <f t="shared" si="118"/>
        <v>4.6714899999999986</v>
      </c>
      <c r="BG17" s="63">
        <f t="shared" si="66"/>
        <v>36.67</v>
      </c>
      <c r="BH17" s="11">
        <f t="shared" si="67"/>
        <v>36.566117500000004</v>
      </c>
      <c r="BI17" s="34">
        <f t="shared" si="68"/>
        <v>2.6319971156012723</v>
      </c>
      <c r="BJ17" s="34">
        <f t="shared" si="13"/>
        <v>2.0132949723203855E-2</v>
      </c>
      <c r="BK17" s="34">
        <f t="shared" si="14"/>
        <v>244.4440153344645</v>
      </c>
      <c r="BL17" s="9">
        <f t="shared" si="69"/>
        <v>2.0177377689187682E-2</v>
      </c>
      <c r="BM17" s="9">
        <f t="shared" si="15"/>
        <v>1.7827382305959447E-4</v>
      </c>
      <c r="BN17" s="34"/>
      <c r="BO17" s="34"/>
      <c r="BP17" s="34"/>
      <c r="BQ17" s="34">
        <v>32.28</v>
      </c>
      <c r="BR17" s="34">
        <v>29.75</v>
      </c>
      <c r="BS17" s="34">
        <f t="shared" si="16"/>
        <v>2.5300000000000011</v>
      </c>
      <c r="BT17" s="34">
        <v>30.96</v>
      </c>
      <c r="BU17" s="34">
        <v>31.95</v>
      </c>
      <c r="BV17" s="51">
        <v>28.31</v>
      </c>
      <c r="BW17" s="51"/>
      <c r="BX17" s="51">
        <f t="shared" si="119"/>
        <v>2.9250000000000043</v>
      </c>
      <c r="BY17" s="35">
        <f t="shared" si="17"/>
        <v>31.235000000000003</v>
      </c>
      <c r="BZ17" s="34">
        <f t="shared" si="18"/>
        <v>106.17395617091678</v>
      </c>
      <c r="CA17" s="34">
        <f t="shared" si="19"/>
        <v>0.812157015230767</v>
      </c>
      <c r="CB17" s="34">
        <f t="shared" si="20"/>
        <v>12.227340320946562</v>
      </c>
      <c r="CC17" s="9">
        <f t="shared" si="70"/>
        <v>0.81225239635623503</v>
      </c>
      <c r="CD17" s="9">
        <f t="shared" si="21"/>
        <v>7.176519279080449E-3</v>
      </c>
      <c r="CE17" s="34"/>
      <c r="CF17" s="34"/>
      <c r="CG17" s="34">
        <v>33.130000000000003</v>
      </c>
      <c r="CH17" s="34">
        <v>34.24</v>
      </c>
      <c r="CI17" s="34">
        <f t="shared" si="71"/>
        <v>1.1099999999999994</v>
      </c>
      <c r="CJ17" s="36">
        <f t="shared" si="22"/>
        <v>33.685000000000002</v>
      </c>
      <c r="CK17" s="34">
        <f t="shared" si="72"/>
        <v>19.412344951793106</v>
      </c>
      <c r="CL17" s="34">
        <f t="shared" si="23"/>
        <v>0.14849095487502359</v>
      </c>
      <c r="CM17" s="34">
        <f t="shared" si="24"/>
        <v>6.9720420856964704</v>
      </c>
      <c r="CN17" s="37"/>
      <c r="CO17" s="34">
        <v>29.96</v>
      </c>
      <c r="CP17" s="34">
        <v>28.94</v>
      </c>
      <c r="CQ17" s="51"/>
      <c r="CR17" s="51"/>
      <c r="CS17" s="51"/>
      <c r="CT17" s="51"/>
      <c r="CU17" s="34">
        <f t="shared" si="25"/>
        <v>1.0199999999999996</v>
      </c>
      <c r="CV17" s="38">
        <f t="shared" si="26"/>
        <v>29.450000000000003</v>
      </c>
      <c r="CW17" s="34">
        <f t="shared" si="27"/>
        <v>366.15081065627595</v>
      </c>
      <c r="CX17" s="34">
        <f t="shared" si="28"/>
        <v>2.8007993695574758</v>
      </c>
      <c r="CY17" s="34">
        <f t="shared" si="29"/>
        <v>9.5588577784352076</v>
      </c>
      <c r="CZ17" s="9">
        <f t="shared" si="73"/>
        <v>2.7991717311903903</v>
      </c>
      <c r="DA17" s="9">
        <f t="shared" si="30"/>
        <v>2.4731610499964061E-2</v>
      </c>
      <c r="DB17" s="34"/>
      <c r="DC17" s="34"/>
      <c r="DD17" s="34"/>
      <c r="DE17" s="34">
        <v>37.56</v>
      </c>
      <c r="DF17" s="34">
        <v>37.590000000000003</v>
      </c>
      <c r="DG17" s="51"/>
      <c r="DH17" s="51"/>
      <c r="DI17" s="39">
        <f t="shared" si="31"/>
        <v>3.0000000000001137E-2</v>
      </c>
      <c r="DJ17" s="14">
        <f t="shared" si="74"/>
        <v>37.575000000000003</v>
      </c>
      <c r="DK17" s="34">
        <f t="shared" si="75"/>
        <v>1.3074045739193683</v>
      </c>
      <c r="DL17" s="34">
        <f t="shared" si="32"/>
        <v>1.0000736854376161E-2</v>
      </c>
      <c r="DM17" s="34" t="e">
        <f t="shared" si="33"/>
        <v>#DIV/0!</v>
      </c>
      <c r="DN17" s="9">
        <f t="shared" si="76"/>
        <v>1.002676482471019E-2</v>
      </c>
      <c r="DO17" s="9">
        <f t="shared" si="34"/>
        <v>8.8589792279024086E-5</v>
      </c>
      <c r="DP17" s="37"/>
      <c r="DQ17" s="34"/>
      <c r="DR17" s="34"/>
      <c r="DS17" s="34"/>
      <c r="DT17" s="34">
        <v>29.71</v>
      </c>
      <c r="DU17" s="34">
        <v>27.88</v>
      </c>
      <c r="DV17" s="34">
        <f t="shared" si="77"/>
        <v>1.8300000000000018</v>
      </c>
      <c r="DW17" s="40">
        <f t="shared" si="78"/>
        <v>28.795000000000002</v>
      </c>
      <c r="DX17" s="37"/>
      <c r="DY17" s="34"/>
      <c r="DZ17" s="41" t="s">
        <v>54</v>
      </c>
      <c r="EA17" s="41">
        <v>32.29</v>
      </c>
      <c r="EB17" s="41" t="e">
        <f t="shared" si="79"/>
        <v>#VALUE!</v>
      </c>
      <c r="EC17" s="42">
        <f t="shared" si="80"/>
        <v>32.29</v>
      </c>
      <c r="ED17" s="41">
        <f t="shared" si="35"/>
        <v>51.080130719655308</v>
      </c>
      <c r="EE17" s="41">
        <f t="shared" si="36"/>
        <v>0.39072751924295607</v>
      </c>
      <c r="EF17" s="41">
        <f t="shared" si="37"/>
        <v>545.00689918550574</v>
      </c>
      <c r="EG17" s="34"/>
      <c r="EH17" s="41">
        <v>26.76</v>
      </c>
      <c r="EI17" s="41">
        <f t="shared" si="81"/>
        <v>7.7399999999999984</v>
      </c>
      <c r="EJ17" s="43">
        <f t="shared" si="82"/>
        <v>32.630000000000003</v>
      </c>
      <c r="EK17" s="41">
        <v>34.5</v>
      </c>
      <c r="EL17" s="41">
        <f t="shared" si="83"/>
        <v>1.8699999999999974</v>
      </c>
      <c r="EM17" s="37"/>
      <c r="EN17" s="34"/>
      <c r="EO17" s="34"/>
      <c r="EP17" s="34"/>
      <c r="EQ17" s="34"/>
      <c r="ER17" s="34">
        <v>28.13</v>
      </c>
      <c r="ES17" s="66">
        <v>32.78</v>
      </c>
      <c r="ET17" s="34">
        <f t="shared" si="84"/>
        <v>4.6500000000000021</v>
      </c>
      <c r="EU17" s="66">
        <f t="shared" si="38"/>
        <v>32.96</v>
      </c>
      <c r="EV17" s="51">
        <v>26.84</v>
      </c>
      <c r="EW17" s="64">
        <f t="shared" si="85"/>
        <v>32.840000000000003</v>
      </c>
      <c r="EX17" s="51">
        <v>27.32</v>
      </c>
      <c r="EY17" s="51">
        <f t="shared" si="86"/>
        <v>5.5450000000000017</v>
      </c>
      <c r="EZ17" s="63">
        <f t="shared" si="87"/>
        <v>32.880000000000003</v>
      </c>
      <c r="FA17" s="9">
        <f t="shared" si="39"/>
        <v>0.17999999999999972</v>
      </c>
      <c r="FB17" s="50">
        <f t="shared" si="88"/>
        <v>32.865000000000002</v>
      </c>
      <c r="FC17" s="34">
        <f t="shared" si="40"/>
        <v>34.281672366323498</v>
      </c>
      <c r="FD17" s="34">
        <f t="shared" si="41"/>
        <v>0.2622309812147593</v>
      </c>
      <c r="FE17" s="34">
        <f t="shared" si="42"/>
        <v>5.7714242511580558</v>
      </c>
      <c r="FF17" s="9">
        <f t="shared" si="89"/>
        <v>0.26242917090576684</v>
      </c>
      <c r="FG17" s="9">
        <f t="shared" si="43"/>
        <v>2.3186487511110401E-3</v>
      </c>
      <c r="FH17" s="34"/>
      <c r="FI17" s="34"/>
      <c r="FJ17" s="34"/>
      <c r="FK17" s="34">
        <v>28.45</v>
      </c>
      <c r="FL17" s="34">
        <v>23.25</v>
      </c>
      <c r="FM17" s="34">
        <f t="shared" si="90"/>
        <v>5.1999999999999993</v>
      </c>
      <c r="FN17" s="34">
        <f t="shared" si="91"/>
        <v>28.56</v>
      </c>
      <c r="FO17" s="34">
        <f t="shared" si="92"/>
        <v>0.10999999999999943</v>
      </c>
      <c r="FP17" s="44">
        <f t="shared" si="93"/>
        <v>28.504999999999999</v>
      </c>
      <c r="FQ17" s="34">
        <f t="shared" si="44"/>
        <v>705.17027950733666</v>
      </c>
      <c r="FR17" s="34">
        <f t="shared" si="45"/>
        <v>5.3940628200025662</v>
      </c>
      <c r="FS17" s="34">
        <f t="shared" si="46"/>
        <v>9.1058816197521679</v>
      </c>
      <c r="FT17" s="9">
        <f t="shared" si="94"/>
        <v>5.3889343074627725</v>
      </c>
      <c r="FU17" s="9">
        <f t="shared" si="47"/>
        <v>4.7613021672444793E-2</v>
      </c>
      <c r="FV17" s="34"/>
      <c r="FW17" s="41">
        <v>29.94</v>
      </c>
      <c r="FX17" s="34">
        <v>27.87</v>
      </c>
      <c r="FY17" s="34">
        <v>27.01</v>
      </c>
      <c r="FZ17" s="34">
        <v>25.36</v>
      </c>
      <c r="GA17" s="51">
        <v>23.32</v>
      </c>
      <c r="GB17" s="51">
        <f t="shared" si="95"/>
        <v>3.4266666666666694</v>
      </c>
      <c r="GC17" s="63">
        <f t="shared" si="96"/>
        <v>27.29</v>
      </c>
      <c r="GD17" s="51">
        <v>32.208449289999997</v>
      </c>
      <c r="GE17" s="51">
        <f t="shared" si="97"/>
        <v>-5.4617826233333275</v>
      </c>
      <c r="GF17" s="63">
        <f t="shared" si="98"/>
        <v>28.928449289999996</v>
      </c>
      <c r="GG17" s="34">
        <f t="shared" si="99"/>
        <v>2.5100000000000016</v>
      </c>
      <c r="GH17" s="11">
        <f t="shared" si="100"/>
        <v>27.291689858000002</v>
      </c>
      <c r="GI17" s="34">
        <f t="shared" si="48"/>
        <v>1635.8482539051879</v>
      </c>
      <c r="GJ17" s="34">
        <f t="shared" si="49"/>
        <v>12.513102866049373</v>
      </c>
      <c r="GK17" s="34">
        <f t="shared" si="50"/>
        <v>7.330754670021788</v>
      </c>
      <c r="GL17" s="9">
        <f t="shared" si="101"/>
        <v>12.495269751792019</v>
      </c>
      <c r="GM17" s="9">
        <f t="shared" si="51"/>
        <v>0.11039985190972326</v>
      </c>
      <c r="GN17" s="34"/>
      <c r="GO17" s="34"/>
      <c r="GP17" s="45">
        <v>23.86</v>
      </c>
      <c r="GQ17" s="66">
        <v>28.14</v>
      </c>
      <c r="GR17" s="66">
        <v>28.13</v>
      </c>
      <c r="GS17" s="51">
        <v>30.42671618</v>
      </c>
      <c r="GT17" s="51">
        <f t="shared" si="102"/>
        <v>-2.2917161800000017</v>
      </c>
      <c r="GU17" s="63">
        <f t="shared" si="103"/>
        <v>28.716716179999999</v>
      </c>
      <c r="GV17" s="51">
        <v>24.48</v>
      </c>
      <c r="GW17" s="51">
        <f t="shared" si="104"/>
        <v>3.6549999999999976</v>
      </c>
      <c r="GX17" s="63">
        <f t="shared" si="105"/>
        <v>27.84</v>
      </c>
      <c r="GY17" s="34">
        <f t="shared" si="106"/>
        <v>1.0000000000001563E-2</v>
      </c>
      <c r="GZ17" s="11">
        <f t="shared" si="107"/>
        <v>28.206679045000001</v>
      </c>
      <c r="HA17" s="34">
        <f t="shared" si="52"/>
        <v>867.25791408126611</v>
      </c>
      <c r="HB17" s="34">
        <f t="shared" si="53"/>
        <v>6.6339206368240973</v>
      </c>
      <c r="HC17" s="34">
        <f t="shared" si="54"/>
        <v>14.591099672084169</v>
      </c>
      <c r="HD17" s="9">
        <f t="shared" si="108"/>
        <v>6.6268393933856329</v>
      </c>
      <c r="HE17" s="9">
        <f t="shared" si="55"/>
        <v>5.8550323617813135E-2</v>
      </c>
      <c r="HF17" s="37"/>
      <c r="HG17" s="37"/>
      <c r="HH17" s="41">
        <v>29.18</v>
      </c>
      <c r="HI17" s="41">
        <v>32.19</v>
      </c>
      <c r="HJ17" s="66">
        <v>32.42</v>
      </c>
      <c r="HK17" s="34">
        <v>31.22</v>
      </c>
      <c r="HL17" s="51">
        <v>25.23</v>
      </c>
      <c r="HM17" s="51">
        <f t="shared" si="109"/>
        <v>6.59</v>
      </c>
      <c r="HN17" s="63">
        <f t="shared" si="110"/>
        <v>31.45</v>
      </c>
      <c r="HO17" s="51">
        <v>25.68</v>
      </c>
      <c r="HP17" s="51">
        <f t="shared" si="111"/>
        <v>6.1400000000000006</v>
      </c>
      <c r="HQ17" s="63">
        <f t="shared" si="112"/>
        <v>31.14</v>
      </c>
      <c r="HR17" s="34">
        <f t="shared" si="113"/>
        <v>1.2000000000000028</v>
      </c>
      <c r="HS17" s="11">
        <f t="shared" si="114"/>
        <v>31.67</v>
      </c>
      <c r="HT17" s="34">
        <f t="shared" si="56"/>
        <v>78.522840235590607</v>
      </c>
      <c r="HU17" s="34">
        <f t="shared" si="57"/>
        <v>0.60064518506326825</v>
      </c>
      <c r="HV17" s="34">
        <f t="shared" si="58"/>
        <v>11.381722689144647</v>
      </c>
      <c r="HW17" s="9">
        <f t="shared" si="115"/>
        <v>0.60081802476342561</v>
      </c>
      <c r="HX17" s="9">
        <f t="shared" si="59"/>
        <v>5.3084264906775504E-3</v>
      </c>
    </row>
    <row r="18" spans="1:232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L18" s="5">
        <f t="shared" si="2"/>
        <v>28.935000000000002</v>
      </c>
      <c r="M18" s="84">
        <f t="shared" si="3"/>
        <v>523.33285410985036</v>
      </c>
      <c r="O18" s="48">
        <v>20.48</v>
      </c>
      <c r="P18" s="85">
        <v>25.68</v>
      </c>
      <c r="Q18" s="85">
        <v>25.91</v>
      </c>
      <c r="R18" s="86">
        <v>25.4</v>
      </c>
      <c r="S18" s="85">
        <v>25.35</v>
      </c>
      <c r="T18" s="87">
        <v>26.51</v>
      </c>
      <c r="Y18" s="88">
        <f t="shared" si="4"/>
        <v>25.862500000000001</v>
      </c>
      <c r="Z18" s="84">
        <f t="shared" si="5"/>
        <v>4407.7301673929924</v>
      </c>
      <c r="AB18" s="51">
        <v>30.45</v>
      </c>
      <c r="AC18" s="51">
        <v>33.449496519999997</v>
      </c>
      <c r="AD18" s="51">
        <f t="shared" si="61"/>
        <v>34.72</v>
      </c>
      <c r="AE18" s="77">
        <f t="shared" si="62"/>
        <v>34.084748259999998</v>
      </c>
      <c r="AF18" s="84">
        <f t="shared" si="6"/>
        <v>14.7120714051942</v>
      </c>
      <c r="AH18" s="1">
        <v>25.01</v>
      </c>
      <c r="AI18" s="1">
        <v>30.08</v>
      </c>
      <c r="AJ18" s="1">
        <f t="shared" si="63"/>
        <v>5.0699999999999967</v>
      </c>
      <c r="AK18" s="1">
        <f t="shared" si="64"/>
        <v>30.630000000000003</v>
      </c>
      <c r="AL18" s="1">
        <f t="shared" si="65"/>
        <v>0.55000000000000426</v>
      </c>
      <c r="AM18" s="1">
        <v>30.17</v>
      </c>
      <c r="AN18" s="1">
        <v>29.8</v>
      </c>
      <c r="AO18" s="1">
        <v>29.92</v>
      </c>
      <c r="AP18" s="51">
        <v>26.38</v>
      </c>
      <c r="AQ18" s="63">
        <f>AP18+3.48</f>
        <v>29.86</v>
      </c>
      <c r="AR18" s="51"/>
      <c r="AS18" s="63"/>
      <c r="AT18" s="10">
        <f t="shared" si="7"/>
        <v>30.119999999999997</v>
      </c>
      <c r="AU18" s="9">
        <f t="shared" si="8"/>
        <v>230.0678849655518</v>
      </c>
      <c r="AV18" s="9">
        <f t="shared" si="9"/>
        <v>0.43962056492111484</v>
      </c>
      <c r="AW18" s="9">
        <f t="shared" si="10"/>
        <v>2.5223235804698914</v>
      </c>
      <c r="AX18" s="9">
        <f t="shared" si="11"/>
        <v>0.43982453796121934</v>
      </c>
      <c r="AY18" s="9">
        <f t="shared" si="12"/>
        <v>5.2283516941198871E-2</v>
      </c>
      <c r="AZ18" s="9"/>
      <c r="BA18" s="9"/>
      <c r="BB18" s="65">
        <v>35.549999999999997</v>
      </c>
      <c r="BC18" s="65">
        <v>36.46</v>
      </c>
      <c r="BD18" s="63">
        <v>34.08040871</v>
      </c>
      <c r="BE18" s="51">
        <v>31.28</v>
      </c>
      <c r="BF18" s="51">
        <f t="shared" si="118"/>
        <v>4.0834695699999983</v>
      </c>
      <c r="BG18" s="63">
        <f t="shared" si="66"/>
        <v>36.090000000000003</v>
      </c>
      <c r="BH18" s="11">
        <f t="shared" si="67"/>
        <v>35.545102177499999</v>
      </c>
      <c r="BI18" s="9">
        <f t="shared" si="68"/>
        <v>5.3433697087257794</v>
      </c>
      <c r="BJ18" s="9">
        <f t="shared" si="13"/>
        <v>1.0210269939605545E-2</v>
      </c>
      <c r="BK18" s="9">
        <f t="shared" si="14"/>
        <v>123.96789422314141</v>
      </c>
      <c r="BL18" s="9">
        <f t="shared" si="69"/>
        <v>1.0236723435797013E-2</v>
      </c>
      <c r="BM18" s="9">
        <f t="shared" si="15"/>
        <v>1.2168759516210806E-3</v>
      </c>
      <c r="BQ18" s="9">
        <v>30.65</v>
      </c>
      <c r="BR18" s="9">
        <v>29.53</v>
      </c>
      <c r="BS18" s="9">
        <f t="shared" si="16"/>
        <v>1.1199999999999974</v>
      </c>
      <c r="BT18" s="9">
        <v>29.49</v>
      </c>
      <c r="BU18" s="9">
        <v>31.04</v>
      </c>
      <c r="BW18" s="51"/>
      <c r="BX18" s="51"/>
      <c r="BY18" s="10">
        <f t="shared" si="17"/>
        <v>30.177500000000002</v>
      </c>
      <c r="BZ18" s="9">
        <f t="shared" si="18"/>
        <v>221.07365934141339</v>
      </c>
      <c r="CA18" s="9">
        <f t="shared" si="19"/>
        <v>0.42243413079318892</v>
      </c>
      <c r="CB18" s="9">
        <f t="shared" si="20"/>
        <v>6.3599104403769937</v>
      </c>
      <c r="CC18" s="9">
        <f t="shared" si="70"/>
        <v>0.42263964256519604</v>
      </c>
      <c r="CD18" s="9">
        <f t="shared" si="21"/>
        <v>5.0240686921446925E-2</v>
      </c>
      <c r="CG18" s="9">
        <v>31.72</v>
      </c>
      <c r="CH18" s="9">
        <v>33.39</v>
      </c>
      <c r="CI18" s="9">
        <f t="shared" si="71"/>
        <v>1.6700000000000017</v>
      </c>
      <c r="CJ18" s="11">
        <f t="shared" si="22"/>
        <v>32.555</v>
      </c>
      <c r="CK18" s="9">
        <f t="shared" si="72"/>
        <v>42.504410768122462</v>
      </c>
      <c r="CL18" s="9">
        <f t="shared" si="23"/>
        <v>8.1218693675212214E-2</v>
      </c>
      <c r="CM18" s="9">
        <f t="shared" si="24"/>
        <v>3.8134319422045495</v>
      </c>
      <c r="CN18" s="6"/>
      <c r="CO18" s="9">
        <v>28.76</v>
      </c>
      <c r="CP18" s="9">
        <v>28.35</v>
      </c>
      <c r="CQ18" s="51">
        <v>22.18</v>
      </c>
      <c r="CS18" s="51"/>
      <c r="CT18" s="51"/>
      <c r="CU18" s="9">
        <f t="shared" si="25"/>
        <v>0.41000000000000014</v>
      </c>
      <c r="CV18" s="12">
        <f t="shared" si="26"/>
        <v>28.555</v>
      </c>
      <c r="CW18" s="9">
        <f t="shared" si="27"/>
        <v>681.13625940305667</v>
      </c>
      <c r="CX18" s="9">
        <f t="shared" si="28"/>
        <v>1.3015354454702026</v>
      </c>
      <c r="CY18" s="9">
        <f t="shared" si="29"/>
        <v>4.4420147876595957</v>
      </c>
      <c r="CZ18" s="9">
        <f t="shared" si="73"/>
        <v>1.3013418554419358</v>
      </c>
      <c r="DA18" s="9">
        <f t="shared" si="30"/>
        <v>0.15469516380481899</v>
      </c>
      <c r="DE18" s="9">
        <v>35.380000000000003</v>
      </c>
      <c r="DF18" s="9">
        <v>35.880000000000003</v>
      </c>
      <c r="DG18" s="51"/>
      <c r="DH18" s="51"/>
      <c r="DI18" s="13">
        <f t="shared" si="31"/>
        <v>0.5</v>
      </c>
      <c r="DJ18" s="14">
        <f t="shared" si="74"/>
        <v>35.630000000000003</v>
      </c>
      <c r="DK18" s="9">
        <f t="shared" si="75"/>
        <v>5.0378357039977963</v>
      </c>
      <c r="DL18" s="9">
        <f t="shared" si="32"/>
        <v>9.6264464660197457E-3</v>
      </c>
      <c r="DM18" s="9" t="e">
        <f t="shared" si="33"/>
        <v>#DIV/0!</v>
      </c>
      <c r="DN18" s="9">
        <f t="shared" si="76"/>
        <v>9.6517081025541338E-3</v>
      </c>
      <c r="DO18" s="9">
        <f t="shared" si="34"/>
        <v>1.1473330852129267E-3</v>
      </c>
      <c r="DP18" s="6"/>
      <c r="DT18" s="9">
        <v>29.19</v>
      </c>
      <c r="DU18" s="9">
        <v>26.04</v>
      </c>
      <c r="DV18" s="9">
        <f t="shared" si="77"/>
        <v>3.1500000000000021</v>
      </c>
      <c r="DW18" s="15">
        <f t="shared" si="78"/>
        <v>27.615000000000002</v>
      </c>
      <c r="DX18" s="6"/>
      <c r="DY18" s="9"/>
      <c r="DZ18" s="16">
        <v>30.54</v>
      </c>
      <c r="EA18" s="16">
        <v>29.82</v>
      </c>
      <c r="EB18" s="16">
        <f t="shared" si="79"/>
        <v>0.71999999999999886</v>
      </c>
      <c r="EC18" s="17">
        <f t="shared" si="80"/>
        <v>30.18</v>
      </c>
      <c r="ED18" s="16">
        <f t="shared" si="35"/>
        <v>220.69068364083316</v>
      </c>
      <c r="EE18" s="16">
        <f t="shared" si="36"/>
        <v>0.42170232942132274</v>
      </c>
      <c r="EF18" s="16">
        <f t="shared" si="37"/>
        <v>588.21216223142471</v>
      </c>
      <c r="EG18" s="9"/>
      <c r="EH18" s="16">
        <v>25.03</v>
      </c>
      <c r="EI18" s="16">
        <f t="shared" si="81"/>
        <v>5.3900000000000006</v>
      </c>
      <c r="EJ18" s="18">
        <f t="shared" si="82"/>
        <v>30.900000000000002</v>
      </c>
      <c r="EK18" s="16">
        <v>30.42</v>
      </c>
      <c r="EL18" s="16">
        <f t="shared" si="83"/>
        <v>0.48000000000000043</v>
      </c>
      <c r="EM18" s="6"/>
      <c r="EQ18" s="9"/>
      <c r="ER18" s="9">
        <v>26.39</v>
      </c>
      <c r="ES18" s="65">
        <v>30.8</v>
      </c>
      <c r="ET18" s="9">
        <f t="shared" si="84"/>
        <v>4.41</v>
      </c>
      <c r="EU18" s="65">
        <f t="shared" si="38"/>
        <v>31.22</v>
      </c>
      <c r="EV18" s="51">
        <v>25.41</v>
      </c>
      <c r="EW18" s="64">
        <f t="shared" si="85"/>
        <v>31.41</v>
      </c>
      <c r="EX18" s="51">
        <v>25.84</v>
      </c>
      <c r="EY18" s="51">
        <f t="shared" si="86"/>
        <v>5.3674999999999962</v>
      </c>
      <c r="EZ18" s="63">
        <f t="shared" si="87"/>
        <v>31.4</v>
      </c>
      <c r="FA18" s="9">
        <f t="shared" si="39"/>
        <v>0.60999999999999943</v>
      </c>
      <c r="FB18" s="50">
        <f t="shared" si="88"/>
        <v>31.207499999999996</v>
      </c>
      <c r="FC18" s="9">
        <f t="shared" si="40"/>
        <v>108.21837292975742</v>
      </c>
      <c r="FD18" s="9">
        <f t="shared" si="41"/>
        <v>0.20678688922335806</v>
      </c>
      <c r="FE18" s="9">
        <f t="shared" si="42"/>
        <v>4.5511589124849419</v>
      </c>
      <c r="FF18" s="9">
        <f t="shared" si="89"/>
        <v>0.20697092224661923</v>
      </c>
      <c r="FG18" s="9">
        <f t="shared" si="43"/>
        <v>2.4603374267787685E-2</v>
      </c>
      <c r="FK18" s="9">
        <v>26.74</v>
      </c>
      <c r="FL18" s="9">
        <v>22.3</v>
      </c>
      <c r="FM18" s="9">
        <f t="shared" si="90"/>
        <v>4.4399999999999977</v>
      </c>
      <c r="FN18" s="9">
        <f t="shared" si="91"/>
        <v>27.61</v>
      </c>
      <c r="FO18" s="9">
        <f t="shared" si="92"/>
        <v>0.87000000000000099</v>
      </c>
      <c r="FP18" s="7">
        <f t="shared" si="93"/>
        <v>27.174999999999997</v>
      </c>
      <c r="FQ18" s="9">
        <f t="shared" si="44"/>
        <v>1773.7401633475267</v>
      </c>
      <c r="FR18" s="9">
        <f t="shared" si="45"/>
        <v>3.3893155176823835</v>
      </c>
      <c r="FS18" s="9">
        <f t="shared" si="46"/>
        <v>5.7216066823615774</v>
      </c>
      <c r="FT18" s="9">
        <f t="shared" si="94"/>
        <v>3.3869812494501206</v>
      </c>
      <c r="FU18" s="9">
        <f t="shared" si="47"/>
        <v>0.40262258298731451</v>
      </c>
      <c r="FW18" s="16">
        <v>29.41</v>
      </c>
      <c r="FX18" s="9">
        <v>25.12</v>
      </c>
      <c r="FY18" s="9">
        <v>25.79</v>
      </c>
      <c r="FZ18" s="9">
        <v>24.26</v>
      </c>
      <c r="GA18" s="51">
        <v>22.44</v>
      </c>
      <c r="GB18" s="51">
        <f t="shared" si="95"/>
        <v>2.6166666666666671</v>
      </c>
      <c r="GC18" s="63">
        <f t="shared" si="96"/>
        <v>26.41</v>
      </c>
      <c r="GD18" s="51">
        <v>26.860941090000001</v>
      </c>
      <c r="GE18" s="51">
        <f t="shared" si="97"/>
        <v>-1.8042744233333323</v>
      </c>
      <c r="GF18" s="63">
        <f t="shared" si="98"/>
        <v>23.58094109</v>
      </c>
      <c r="GG18" s="9">
        <f t="shared" si="99"/>
        <v>1.5299999999999976</v>
      </c>
      <c r="GH18" s="11">
        <f t="shared" si="100"/>
        <v>25.032188217999998</v>
      </c>
      <c r="GI18" s="9">
        <f t="shared" si="48"/>
        <v>7839.7986485722204</v>
      </c>
      <c r="GJ18" s="9">
        <f t="shared" si="49"/>
        <v>14.980520689661507</v>
      </c>
      <c r="GK18" s="9">
        <f t="shared" si="50"/>
        <v>8.7762822043966722</v>
      </c>
      <c r="GL18" s="9">
        <f t="shared" si="101"/>
        <v>14.95765161997093</v>
      </c>
      <c r="GM18" s="9">
        <f t="shared" si="51"/>
        <v>1.7780695808796725</v>
      </c>
      <c r="GN18" s="9"/>
      <c r="GO18" s="9"/>
      <c r="GP18" s="8">
        <v>23.21</v>
      </c>
      <c r="GQ18" s="65">
        <v>27.18</v>
      </c>
      <c r="GR18" s="65">
        <v>27.22</v>
      </c>
      <c r="GS18" s="51">
        <v>28.347362749999998</v>
      </c>
      <c r="GT18" s="51">
        <f t="shared" si="102"/>
        <v>-1.1473627499999992</v>
      </c>
      <c r="GU18" s="63">
        <f t="shared" si="103"/>
        <v>26.637362749999998</v>
      </c>
      <c r="GV18" s="51">
        <v>24.04</v>
      </c>
      <c r="GW18" s="51">
        <f t="shared" si="104"/>
        <v>3.16</v>
      </c>
      <c r="GX18" s="63">
        <f t="shared" si="105"/>
        <v>27.4</v>
      </c>
      <c r="GY18" s="9">
        <f t="shared" si="106"/>
        <v>3.9999999999999147E-2</v>
      </c>
      <c r="GZ18" s="11">
        <f t="shared" si="107"/>
        <v>27.109340687500001</v>
      </c>
      <c r="HA18" s="9">
        <f t="shared" si="52"/>
        <v>1856.3787351508283</v>
      </c>
      <c r="HB18" s="9">
        <f t="shared" si="53"/>
        <v>3.5472237612683197</v>
      </c>
      <c r="HC18" s="9">
        <f t="shared" si="54"/>
        <v>7.8020070322441732</v>
      </c>
      <c r="HD18" s="9">
        <f t="shared" si="108"/>
        <v>3.5446896316025778</v>
      </c>
      <c r="HE18" s="9">
        <f t="shared" si="55"/>
        <v>0.42136994280552487</v>
      </c>
      <c r="HF18" s="6"/>
      <c r="HG18" s="6"/>
      <c r="HH18" s="16">
        <v>26.64</v>
      </c>
      <c r="HI18" s="16">
        <v>30.94</v>
      </c>
      <c r="HJ18" s="65">
        <v>31.19</v>
      </c>
      <c r="HK18" s="9">
        <v>30.26</v>
      </c>
      <c r="HL18" s="51">
        <v>24.82</v>
      </c>
      <c r="HM18" s="51">
        <f t="shared" si="109"/>
        <v>5.9050000000000011</v>
      </c>
      <c r="HN18" s="63">
        <f t="shared" si="110"/>
        <v>31.04</v>
      </c>
      <c r="HO18" s="51">
        <v>25.74</v>
      </c>
      <c r="HP18" s="51">
        <f t="shared" si="111"/>
        <v>4.985000000000003</v>
      </c>
      <c r="HQ18" s="63">
        <f t="shared" si="112"/>
        <v>31.2</v>
      </c>
      <c r="HR18" s="9">
        <f t="shared" si="113"/>
        <v>0.92999999999999972</v>
      </c>
      <c r="HS18" s="11">
        <f t="shared" si="114"/>
        <v>31.143333333333334</v>
      </c>
      <c r="HT18" s="9">
        <f t="shared" si="56"/>
        <v>113.14308078080373</v>
      </c>
      <c r="HU18" s="9">
        <f t="shared" si="57"/>
        <v>0.21619716761954791</v>
      </c>
      <c r="HV18" s="9">
        <f t="shared" si="58"/>
        <v>4.0967550714071272</v>
      </c>
      <c r="HW18" s="9">
        <f t="shared" si="115"/>
        <v>0.21638414025153593</v>
      </c>
      <c r="HX18" s="9">
        <f t="shared" si="59"/>
        <v>2.5722357181548295E-2</v>
      </c>
    </row>
    <row r="19" spans="1:232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L19" s="5">
        <f t="shared" si="2"/>
        <v>28.52</v>
      </c>
      <c r="M19" s="84">
        <f t="shared" si="3"/>
        <v>697.87236328228585</v>
      </c>
      <c r="O19" s="48">
        <v>19.95</v>
      </c>
      <c r="P19" s="85">
        <v>26.47</v>
      </c>
      <c r="Q19" s="85">
        <v>24.74</v>
      </c>
      <c r="R19" s="86">
        <v>23.5</v>
      </c>
      <c r="S19" s="85">
        <v>23.94</v>
      </c>
      <c r="T19" s="87">
        <v>25.98</v>
      </c>
      <c r="Y19" s="88">
        <f t="shared" si="4"/>
        <v>25.282499999999999</v>
      </c>
      <c r="Z19" s="84">
        <f t="shared" si="5"/>
        <v>6590.3882453016504</v>
      </c>
      <c r="AB19" s="51">
        <v>28.32</v>
      </c>
      <c r="AC19" s="51">
        <v>32.853596400000001</v>
      </c>
      <c r="AD19" s="51">
        <f t="shared" si="61"/>
        <v>32.590000000000003</v>
      </c>
      <c r="AE19" s="77">
        <f t="shared" si="62"/>
        <v>32.721798200000002</v>
      </c>
      <c r="AF19" s="84">
        <f t="shared" si="6"/>
        <v>37.861200651538383</v>
      </c>
      <c r="AH19" s="1">
        <v>23.26</v>
      </c>
      <c r="AI19" s="1">
        <v>28.68</v>
      </c>
      <c r="AJ19" s="1">
        <f t="shared" si="63"/>
        <v>5.4199999999999982</v>
      </c>
      <c r="AK19" s="1">
        <f t="shared" si="64"/>
        <v>28.880000000000003</v>
      </c>
      <c r="AL19" s="1">
        <f t="shared" si="65"/>
        <v>0.20000000000000284</v>
      </c>
      <c r="AM19" s="1">
        <v>29.08</v>
      </c>
      <c r="AN19" s="1">
        <v>28.59</v>
      </c>
      <c r="AO19" s="1">
        <v>28.81</v>
      </c>
      <c r="AP19" s="51">
        <v>26.16</v>
      </c>
      <c r="AQ19" s="63">
        <f t="shared" ref="AQ19:AQ25" si="120">AP19+3.48</f>
        <v>29.64</v>
      </c>
      <c r="AR19" s="51"/>
      <c r="AS19" s="63"/>
      <c r="AT19" s="10">
        <f t="shared" si="7"/>
        <v>28.808</v>
      </c>
      <c r="AU19" s="9">
        <f t="shared" si="8"/>
        <v>571.5186407689323</v>
      </c>
      <c r="AV19" s="9">
        <f t="shared" si="9"/>
        <v>0.81894436696263884</v>
      </c>
      <c r="AW19" s="9">
        <f t="shared" si="10"/>
        <v>4.6986944031007942</v>
      </c>
      <c r="AX19" s="9">
        <f t="shared" si="11"/>
        <v>0.81903669785982747</v>
      </c>
      <c r="AY19" s="9">
        <f t="shared" si="12"/>
        <v>8.6839787147427933E-2</v>
      </c>
      <c r="AZ19" s="9"/>
      <c r="BA19" s="9"/>
      <c r="BB19" s="65">
        <v>34.020000000000003</v>
      </c>
      <c r="BC19" s="65">
        <v>34.64</v>
      </c>
      <c r="BD19" s="63">
        <v>33.201032439999999</v>
      </c>
      <c r="BE19" s="51">
        <v>29.39</v>
      </c>
      <c r="BF19" s="51">
        <f t="shared" si="118"/>
        <v>4.5636774800000026</v>
      </c>
      <c r="BG19" s="63">
        <f t="shared" si="66"/>
        <v>34.200000000000003</v>
      </c>
      <c r="BH19" s="11">
        <f t="shared" si="67"/>
        <v>34.015258110000005</v>
      </c>
      <c r="BI19" s="9">
        <f t="shared" si="68"/>
        <v>15.438469966532947</v>
      </c>
      <c r="BJ19" s="9">
        <f t="shared" si="13"/>
        <v>2.2122197093350383E-2</v>
      </c>
      <c r="BK19" s="9">
        <f t="shared" si="14"/>
        <v>268.59644313751573</v>
      </c>
      <c r="BL19" s="9">
        <f t="shared" si="69"/>
        <v>2.2169835719982833E-2</v>
      </c>
      <c r="BM19" s="9">
        <f t="shared" si="15"/>
        <v>2.3505953030522725E-3</v>
      </c>
      <c r="BQ19" s="9">
        <v>30.15</v>
      </c>
      <c r="BR19" s="9">
        <v>28.06</v>
      </c>
      <c r="BS19" s="9">
        <f t="shared" si="16"/>
        <v>2.09</v>
      </c>
      <c r="BT19" s="9">
        <v>28.14</v>
      </c>
      <c r="BU19" s="9">
        <v>29.27</v>
      </c>
      <c r="BW19" s="51"/>
      <c r="BX19" s="51"/>
      <c r="BY19" s="10">
        <f t="shared" si="17"/>
        <v>28.904999999999998</v>
      </c>
      <c r="BZ19" s="9">
        <f t="shared" si="18"/>
        <v>534.3354647499774</v>
      </c>
      <c r="CA19" s="9">
        <f t="shared" si="19"/>
        <v>0.76566359819272767</v>
      </c>
      <c r="CB19" s="9">
        <f t="shared" si="20"/>
        <v>11.527363811298029</v>
      </c>
      <c r="CC19" s="9">
        <f t="shared" si="70"/>
        <v>0.76577899854719245</v>
      </c>
      <c r="CD19" s="9">
        <f t="shared" si="21"/>
        <v>8.1193047160860884E-2</v>
      </c>
      <c r="CG19" s="9">
        <v>31.53</v>
      </c>
      <c r="CH19" s="9">
        <v>32.29</v>
      </c>
      <c r="CI19" s="9">
        <f t="shared" si="71"/>
        <v>0.75999999999999801</v>
      </c>
      <c r="CJ19" s="11">
        <f t="shared" si="22"/>
        <v>31.91</v>
      </c>
      <c r="CK19" s="9">
        <f t="shared" si="72"/>
        <v>66.482600690882791</v>
      </c>
      <c r="CL19" s="9">
        <f t="shared" si="23"/>
        <v>9.5264699089381927E-2</v>
      </c>
      <c r="CM19" s="9">
        <f t="shared" si="24"/>
        <v>4.4729289530893759</v>
      </c>
      <c r="CN19" s="6"/>
      <c r="CO19" s="9">
        <v>27.34</v>
      </c>
      <c r="CP19" s="9">
        <v>27.81</v>
      </c>
      <c r="CQ19" s="51">
        <v>21.52</v>
      </c>
      <c r="CS19" s="51"/>
      <c r="CT19" s="51"/>
      <c r="CU19" s="9">
        <f t="shared" si="25"/>
        <v>0.46999999999999886</v>
      </c>
      <c r="CV19" s="12">
        <f t="shared" si="26"/>
        <v>27.574999999999999</v>
      </c>
      <c r="CW19" s="9">
        <f t="shared" si="27"/>
        <v>1344.0332102342111</v>
      </c>
      <c r="CX19" s="9">
        <f t="shared" si="28"/>
        <v>1.9259011832949695</v>
      </c>
      <c r="CY19" s="9">
        <f t="shared" si="29"/>
        <v>6.5729147565987081</v>
      </c>
      <c r="CZ19" s="9">
        <f t="shared" si="73"/>
        <v>1.9251888862035031</v>
      </c>
      <c r="DA19" s="9">
        <f t="shared" si="30"/>
        <v>0.20412149239876709</v>
      </c>
      <c r="DE19" s="9">
        <v>34.26</v>
      </c>
      <c r="DF19" s="9">
        <v>36.28</v>
      </c>
      <c r="DG19" s="51"/>
      <c r="DH19" s="51"/>
      <c r="DI19" s="13">
        <f t="shared" si="31"/>
        <v>2.0200000000000031</v>
      </c>
      <c r="DJ19" s="14">
        <f t="shared" si="74"/>
        <v>35.269999999999996</v>
      </c>
      <c r="DK19" s="9">
        <f t="shared" si="75"/>
        <v>6.4666000308997287</v>
      </c>
      <c r="DL19" s="9">
        <f t="shared" si="32"/>
        <v>9.2661643749374582E-3</v>
      </c>
      <c r="DM19" s="9" t="e">
        <f t="shared" si="33"/>
        <v>#DIV/0!</v>
      </c>
      <c r="DN19" s="9">
        <f t="shared" si="76"/>
        <v>9.2906805859587823E-3</v>
      </c>
      <c r="DO19" s="9">
        <f t="shared" si="34"/>
        <v>9.850605310453139E-4</v>
      </c>
      <c r="DP19" s="6"/>
      <c r="DT19" s="9">
        <v>27.41</v>
      </c>
      <c r="DU19" s="9">
        <v>23.41</v>
      </c>
      <c r="DV19" s="9">
        <f t="shared" si="77"/>
        <v>4</v>
      </c>
      <c r="DW19" s="15">
        <f t="shared" si="78"/>
        <v>25.41</v>
      </c>
      <c r="DX19" s="6"/>
      <c r="DY19" s="9"/>
      <c r="DZ19" s="16">
        <v>27.55</v>
      </c>
      <c r="EA19" s="16">
        <v>26.21</v>
      </c>
      <c r="EB19" s="16">
        <f t="shared" si="79"/>
        <v>1.3399999999999999</v>
      </c>
      <c r="EC19" s="17">
        <f t="shared" si="80"/>
        <v>26.880000000000003</v>
      </c>
      <c r="ED19" s="16">
        <f t="shared" si="35"/>
        <v>2176.4264739309692</v>
      </c>
      <c r="EE19" s="16">
        <f t="shared" si="36"/>
        <v>3.1186597842829547</v>
      </c>
      <c r="EF19" s="16">
        <f t="shared" si="37"/>
        <v>4350.0675405197553</v>
      </c>
      <c r="EG19" s="9"/>
      <c r="EH19" s="16">
        <v>24.68</v>
      </c>
      <c r="EI19" s="16">
        <f t="shared" si="81"/>
        <v>4.5100000000000016</v>
      </c>
      <c r="EJ19" s="18">
        <f t="shared" si="82"/>
        <v>30.55</v>
      </c>
      <c r="EK19" s="16">
        <v>29.19</v>
      </c>
      <c r="EL19" s="16">
        <f t="shared" si="83"/>
        <v>1.3599999999999994</v>
      </c>
      <c r="EM19" s="6"/>
      <c r="EQ19" s="9"/>
      <c r="ER19" s="9">
        <v>25.34</v>
      </c>
      <c r="ES19" s="65">
        <v>29.63</v>
      </c>
      <c r="ET19" s="9">
        <f t="shared" si="84"/>
        <v>4.2899999999999991</v>
      </c>
      <c r="EU19" s="65">
        <f t="shared" si="38"/>
        <v>30.17</v>
      </c>
      <c r="EV19" s="51">
        <v>23.77</v>
      </c>
      <c r="EW19" s="64">
        <f t="shared" si="85"/>
        <v>29.77</v>
      </c>
      <c r="EX19" s="51">
        <v>24.16</v>
      </c>
      <c r="EY19" s="51">
        <f t="shared" si="86"/>
        <v>5.6624999999999979</v>
      </c>
      <c r="EZ19" s="63">
        <f t="shared" si="87"/>
        <v>29.72</v>
      </c>
      <c r="FA19" s="9">
        <f t="shared" si="39"/>
        <v>0.5400000000000027</v>
      </c>
      <c r="FB19" s="50">
        <f t="shared" si="88"/>
        <v>29.822499999999998</v>
      </c>
      <c r="FC19" s="9">
        <f t="shared" si="40"/>
        <v>282.78931765914263</v>
      </c>
      <c r="FD19" s="9">
        <f t="shared" si="41"/>
        <v>0.4052163870325895</v>
      </c>
      <c r="FE19" s="9">
        <f t="shared" si="42"/>
        <v>8.9183805523392028</v>
      </c>
      <c r="FF19" s="9">
        <f t="shared" si="89"/>
        <v>0.4054230445172477</v>
      </c>
      <c r="FG19" s="9">
        <f t="shared" si="43"/>
        <v>4.2985681816867023E-2</v>
      </c>
      <c r="FK19" s="9">
        <v>25.28</v>
      </c>
      <c r="FL19" s="9">
        <v>20.95</v>
      </c>
      <c r="FM19" s="9">
        <f t="shared" si="90"/>
        <v>4.3300000000000018</v>
      </c>
      <c r="FN19" s="9">
        <f t="shared" si="91"/>
        <v>26.259999999999998</v>
      </c>
      <c r="FO19" s="9">
        <f t="shared" si="92"/>
        <v>0.97999999999999687</v>
      </c>
      <c r="FP19" s="7">
        <f t="shared" si="93"/>
        <v>25.77</v>
      </c>
      <c r="FQ19" s="9">
        <f t="shared" si="44"/>
        <v>4699.7634560949864</v>
      </c>
      <c r="FR19" s="9">
        <f t="shared" si="45"/>
        <v>6.7344169268871816</v>
      </c>
      <c r="FS19" s="9">
        <f t="shared" si="46"/>
        <v>11.368574182504736</v>
      </c>
      <c r="FT19" s="9">
        <f t="shared" si="94"/>
        <v>6.7271713220297169</v>
      </c>
      <c r="FU19" s="9">
        <f t="shared" si="47"/>
        <v>0.7132600129345138</v>
      </c>
      <c r="FW19" s="16">
        <v>29.24</v>
      </c>
      <c r="FX19" s="9">
        <v>23.39</v>
      </c>
      <c r="FY19" s="9">
        <v>25.3</v>
      </c>
      <c r="FZ19" s="9">
        <v>23.81</v>
      </c>
      <c r="GA19" s="51">
        <v>22.65</v>
      </c>
      <c r="GB19" s="51">
        <f t="shared" si="95"/>
        <v>1.5166666666666693</v>
      </c>
      <c r="GC19" s="63">
        <f t="shared" si="96"/>
        <v>26.619999999999997</v>
      </c>
      <c r="GD19" s="51">
        <v>26.229491209999999</v>
      </c>
      <c r="GE19" s="51">
        <f t="shared" si="97"/>
        <v>-2.0628245433333312</v>
      </c>
      <c r="GF19" s="63">
        <f t="shared" si="98"/>
        <v>22.949491209999998</v>
      </c>
      <c r="GG19" s="9">
        <f t="shared" si="99"/>
        <v>1.9100000000000001</v>
      </c>
      <c r="GH19" s="11">
        <f t="shared" si="100"/>
        <v>24.413898241999998</v>
      </c>
      <c r="GI19" s="9">
        <f t="shared" si="48"/>
        <v>12037.432075372237</v>
      </c>
      <c r="GJ19" s="9">
        <f t="shared" si="49"/>
        <v>17.24875881136327</v>
      </c>
      <c r="GK19" s="9">
        <f t="shared" si="50"/>
        <v>10.105121052872981</v>
      </c>
      <c r="GL19" s="9">
        <f t="shared" si="101"/>
        <v>17.221056611154303</v>
      </c>
      <c r="GM19" s="9">
        <f t="shared" si="51"/>
        <v>1.8258924105283327</v>
      </c>
      <c r="GN19" s="9"/>
      <c r="GO19" s="9"/>
      <c r="GP19" s="8">
        <v>22.33</v>
      </c>
      <c r="GQ19" s="65">
        <v>26.86</v>
      </c>
      <c r="GR19" s="65">
        <v>26.92</v>
      </c>
      <c r="GS19" s="51">
        <v>28.169921890000001</v>
      </c>
      <c r="GT19" s="51">
        <f t="shared" si="102"/>
        <v>-1.2799218900000007</v>
      </c>
      <c r="GU19" s="63">
        <f t="shared" si="103"/>
        <v>26.45992189</v>
      </c>
      <c r="GV19" s="51">
        <v>23</v>
      </c>
      <c r="GW19" s="51">
        <f t="shared" si="104"/>
        <v>3.8900000000000006</v>
      </c>
      <c r="GX19" s="63">
        <f t="shared" si="105"/>
        <v>26.36</v>
      </c>
      <c r="GY19" s="9">
        <f t="shared" si="106"/>
        <v>6.0000000000002274E-2</v>
      </c>
      <c r="GZ19" s="11">
        <f t="shared" si="107"/>
        <v>26.649980472500001</v>
      </c>
      <c r="HA19" s="9">
        <f t="shared" si="52"/>
        <v>2552.8534348603789</v>
      </c>
      <c r="HB19" s="9">
        <f t="shared" si="53"/>
        <v>3.658052058192427</v>
      </c>
      <c r="HC19" s="9">
        <f t="shared" si="54"/>
        <v>8.0457703835768104</v>
      </c>
      <c r="HD19" s="9">
        <f t="shared" si="108"/>
        <v>3.65537527766468</v>
      </c>
      <c r="HE19" s="9">
        <f t="shared" si="55"/>
        <v>0.38756750690882658</v>
      </c>
      <c r="HF19" s="6"/>
      <c r="HG19" s="6"/>
      <c r="HH19" s="16">
        <v>24.44</v>
      </c>
      <c r="HI19" s="16">
        <v>30.54</v>
      </c>
      <c r="HJ19" s="65">
        <v>30.37</v>
      </c>
      <c r="HK19" s="9">
        <v>28.67</v>
      </c>
      <c r="HL19" s="51">
        <v>24.1</v>
      </c>
      <c r="HM19" s="51">
        <f t="shared" si="109"/>
        <v>5.4200000000000017</v>
      </c>
      <c r="HN19" s="63">
        <f t="shared" si="110"/>
        <v>30.32</v>
      </c>
      <c r="HO19" s="51">
        <v>24.64</v>
      </c>
      <c r="HP19" s="51">
        <f t="shared" si="111"/>
        <v>4.8800000000000026</v>
      </c>
      <c r="HQ19" s="63">
        <f t="shared" si="112"/>
        <v>30.1</v>
      </c>
      <c r="HR19" s="9">
        <f t="shared" si="113"/>
        <v>1.8699999999999974</v>
      </c>
      <c r="HS19" s="11">
        <f t="shared" si="114"/>
        <v>30.263333333333332</v>
      </c>
      <c r="HT19" s="9">
        <f t="shared" si="56"/>
        <v>208.29747239833549</v>
      </c>
      <c r="HU19" s="9">
        <f t="shared" si="57"/>
        <v>0.2984750268926758</v>
      </c>
      <c r="HV19" s="9">
        <f t="shared" si="58"/>
        <v>5.6558515246727419</v>
      </c>
      <c r="HW19" s="9">
        <f t="shared" si="115"/>
        <v>0.29867878378900509</v>
      </c>
      <c r="HX19" s="9">
        <f t="shared" si="59"/>
        <v>3.166793634212569E-2</v>
      </c>
    </row>
    <row r="20" spans="1:232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L20" s="5">
        <f t="shared" si="2"/>
        <v>27.515000000000001</v>
      </c>
      <c r="M20" s="84">
        <f t="shared" si="3"/>
        <v>1401.1415112805096</v>
      </c>
      <c r="O20" s="48">
        <v>18.57</v>
      </c>
      <c r="P20" s="85">
        <v>25.57</v>
      </c>
      <c r="Q20" s="85">
        <v>24.76</v>
      </c>
      <c r="R20" s="86">
        <v>23.88</v>
      </c>
      <c r="S20" s="85">
        <v>24.29</v>
      </c>
      <c r="T20" s="87">
        <v>24.6</v>
      </c>
      <c r="Y20" s="88">
        <f t="shared" si="4"/>
        <v>24.805</v>
      </c>
      <c r="Z20" s="84">
        <f t="shared" si="5"/>
        <v>9177.703013406468</v>
      </c>
      <c r="AB20" s="51">
        <v>28.43</v>
      </c>
      <c r="AC20" s="51">
        <v>32.915981549999998</v>
      </c>
      <c r="AD20" s="51">
        <f t="shared" si="61"/>
        <v>32.700000000000003</v>
      </c>
      <c r="AE20" s="77">
        <f t="shared" si="62"/>
        <v>32.807990775</v>
      </c>
      <c r="AF20" s="84">
        <f t="shared" si="6"/>
        <v>35.664256823898526</v>
      </c>
      <c r="AH20" s="1">
        <v>22.36</v>
      </c>
      <c r="AI20" s="1">
        <v>28.42</v>
      </c>
      <c r="AJ20" s="1">
        <f t="shared" si="63"/>
        <v>6.0600000000000023</v>
      </c>
      <c r="AK20" s="1">
        <f t="shared" si="64"/>
        <v>27.98</v>
      </c>
      <c r="AL20" s="1">
        <f t="shared" si="65"/>
        <v>0.44000000000000128</v>
      </c>
      <c r="AM20" s="1">
        <v>29.08</v>
      </c>
      <c r="AN20" s="1">
        <v>30.57</v>
      </c>
      <c r="AO20" s="1">
        <v>30.3</v>
      </c>
      <c r="AP20" s="51">
        <v>24.85</v>
      </c>
      <c r="AQ20" s="63">
        <f t="shared" si="120"/>
        <v>28.330000000000002</v>
      </c>
      <c r="AR20" s="51"/>
      <c r="AS20" s="63"/>
      <c r="AT20" s="10">
        <f t="shared" si="7"/>
        <v>29.270000000000003</v>
      </c>
      <c r="AU20" s="9">
        <f t="shared" si="8"/>
        <v>414.83558163957628</v>
      </c>
      <c r="AV20" s="9">
        <f t="shared" si="9"/>
        <v>0.29606972479207766</v>
      </c>
      <c r="AW20" s="9">
        <f t="shared" si="10"/>
        <v>1.6987004428245773</v>
      </c>
      <c r="AX20" s="9">
        <f t="shared" si="11"/>
        <v>0.29627319273539499</v>
      </c>
      <c r="AY20" s="9">
        <f t="shared" si="12"/>
        <v>4.5279442329839874E-2</v>
      </c>
      <c r="AZ20" s="9"/>
      <c r="BA20" s="9"/>
      <c r="BB20" s="65">
        <v>35.61</v>
      </c>
      <c r="BC20" s="65">
        <v>35.880000000000003</v>
      </c>
      <c r="BD20" s="63">
        <v>33.951832809999999</v>
      </c>
      <c r="BE20" s="51">
        <v>29.44</v>
      </c>
      <c r="BF20" s="51">
        <f t="shared" si="118"/>
        <v>5.7072776033333348</v>
      </c>
      <c r="BG20" s="63">
        <f t="shared" si="66"/>
        <v>34.25</v>
      </c>
      <c r="BH20" s="11">
        <f t="shared" si="67"/>
        <v>34.922958202499998</v>
      </c>
      <c r="BI20" s="9">
        <f t="shared" si="68"/>
        <v>8.2263084465139631</v>
      </c>
      <c r="BJ20" s="9">
        <f t="shared" si="13"/>
        <v>5.8711474753152535E-3</v>
      </c>
      <c r="BK20" s="9">
        <f t="shared" si="14"/>
        <v>71.284480576275897</v>
      </c>
      <c r="BL20" s="9">
        <f t="shared" si="69"/>
        <v>5.888197579787445E-3</v>
      </c>
      <c r="BM20" s="9">
        <f t="shared" si="15"/>
        <v>8.9989344050713546E-4</v>
      </c>
      <c r="BQ20" s="9">
        <v>29.51</v>
      </c>
      <c r="BR20" s="9">
        <v>28.65</v>
      </c>
      <c r="BS20" s="9">
        <f t="shared" si="16"/>
        <v>0.86000000000000298</v>
      </c>
      <c r="BT20" s="9">
        <v>30.05</v>
      </c>
      <c r="BU20" s="9">
        <v>31.61</v>
      </c>
      <c r="BW20" s="51"/>
      <c r="BX20" s="51"/>
      <c r="BY20" s="10">
        <f t="shared" si="17"/>
        <v>29.954999999999998</v>
      </c>
      <c r="BZ20" s="9">
        <f t="shared" si="18"/>
        <v>257.96096921119232</v>
      </c>
      <c r="CA20" s="9">
        <f t="shared" si="19"/>
        <v>0.18410772012274523</v>
      </c>
      <c r="CB20" s="9">
        <f t="shared" si="20"/>
        <v>2.7718134639454468</v>
      </c>
      <c r="CC20" s="9">
        <f t="shared" si="70"/>
        <v>0.18428365216138792</v>
      </c>
      <c r="CD20" s="9">
        <f t="shared" si="21"/>
        <v>2.8164076956588482E-2</v>
      </c>
      <c r="CG20" s="9">
        <v>31.8</v>
      </c>
      <c r="CH20" s="9">
        <v>31.59</v>
      </c>
      <c r="CI20" s="9">
        <f t="shared" si="71"/>
        <v>0.21000000000000085</v>
      </c>
      <c r="CJ20" s="11">
        <f t="shared" si="22"/>
        <v>31.695</v>
      </c>
      <c r="CK20" s="9">
        <f t="shared" si="72"/>
        <v>77.173109601838519</v>
      </c>
      <c r="CL20" s="9">
        <f t="shared" si="23"/>
        <v>5.5078740427374581E-2</v>
      </c>
      <c r="CM20" s="9">
        <f t="shared" si="24"/>
        <v>2.5860921738297642</v>
      </c>
      <c r="CN20" s="6"/>
      <c r="CO20" s="9">
        <v>27.02</v>
      </c>
      <c r="CP20" s="9">
        <v>28.3</v>
      </c>
      <c r="CQ20" s="51">
        <v>21.27</v>
      </c>
      <c r="CS20" s="51"/>
      <c r="CT20" s="51"/>
      <c r="CU20" s="9">
        <f t="shared" si="25"/>
        <v>1.2800000000000011</v>
      </c>
      <c r="CV20" s="12">
        <f t="shared" si="26"/>
        <v>27.66</v>
      </c>
      <c r="CW20" s="9">
        <f t="shared" si="27"/>
        <v>1267.0915654727696</v>
      </c>
      <c r="CX20" s="9">
        <f t="shared" si="28"/>
        <v>0.90432804629046282</v>
      </c>
      <c r="CY20" s="9">
        <f t="shared" si="29"/>
        <v>3.0863842921053304</v>
      </c>
      <c r="CZ20" s="9">
        <f t="shared" si="73"/>
        <v>0.90437937756108844</v>
      </c>
      <c r="DA20" s="9">
        <f t="shared" si="30"/>
        <v>0.13821633166503358</v>
      </c>
      <c r="DE20" s="9">
        <v>36.409999999999997</v>
      </c>
      <c r="DF20" s="9">
        <v>36.380000000000003</v>
      </c>
      <c r="DG20" s="51"/>
      <c r="DH20" s="51"/>
      <c r="DI20" s="13">
        <f t="shared" si="31"/>
        <v>2.9999999999994031E-2</v>
      </c>
      <c r="DJ20" s="14">
        <f t="shared" si="74"/>
        <v>36.394999999999996</v>
      </c>
      <c r="DK20" s="9">
        <f t="shared" si="75"/>
        <v>2.9636437683287586</v>
      </c>
      <c r="DL20" s="9">
        <f t="shared" si="32"/>
        <v>2.1151637750138966E-3</v>
      </c>
      <c r="DM20" s="9" t="e">
        <f t="shared" si="33"/>
        <v>#DIV/0!</v>
      </c>
      <c r="DN20" s="9">
        <f t="shared" si="76"/>
        <v>2.122529028371214E-3</v>
      </c>
      <c r="DO20" s="9">
        <f t="shared" si="34"/>
        <v>3.2438618508215736E-4</v>
      </c>
      <c r="DP20" s="6"/>
      <c r="DT20" s="9">
        <v>28.48</v>
      </c>
      <c r="DU20" s="9">
        <v>24.03</v>
      </c>
      <c r="DV20" s="9">
        <f t="shared" si="77"/>
        <v>4.4499999999999993</v>
      </c>
      <c r="DW20" s="15">
        <f t="shared" si="78"/>
        <v>26.255000000000003</v>
      </c>
      <c r="DX20" s="6"/>
      <c r="DY20" s="9"/>
      <c r="DZ20" s="16">
        <v>30.42</v>
      </c>
      <c r="EA20" s="16">
        <v>27.93</v>
      </c>
      <c r="EB20" s="16">
        <f t="shared" si="79"/>
        <v>2.490000000000002</v>
      </c>
      <c r="EC20" s="17">
        <f t="shared" si="80"/>
        <v>29.175000000000001</v>
      </c>
      <c r="ED20" s="16">
        <f t="shared" si="35"/>
        <v>443.08801189332519</v>
      </c>
      <c r="EE20" s="16">
        <f t="shared" si="36"/>
        <v>0.31623359120120925</v>
      </c>
      <c r="EF20" s="16">
        <f t="shared" si="37"/>
        <v>441.09892564721099</v>
      </c>
      <c r="EG20" s="9"/>
      <c r="EH20" s="16">
        <v>24.14</v>
      </c>
      <c r="EI20" s="16">
        <f t="shared" si="81"/>
        <v>6.48</v>
      </c>
      <c r="EJ20" s="18">
        <f t="shared" si="82"/>
        <v>30.01</v>
      </c>
      <c r="EK20" s="16">
        <v>30.62</v>
      </c>
      <c r="EL20" s="16">
        <f t="shared" si="83"/>
        <v>0.60999999999999943</v>
      </c>
      <c r="EM20" s="6"/>
      <c r="EQ20" s="9"/>
      <c r="ER20" s="9">
        <v>26</v>
      </c>
      <c r="ES20" s="65">
        <v>30.3</v>
      </c>
      <c r="ET20" s="9">
        <f t="shared" si="84"/>
        <v>4.3000000000000007</v>
      </c>
      <c r="EU20" s="65">
        <f t="shared" si="38"/>
        <v>30.83</v>
      </c>
      <c r="EV20" s="51">
        <v>24.03</v>
      </c>
      <c r="EW20" s="64">
        <f t="shared" si="85"/>
        <v>30.03</v>
      </c>
      <c r="EX20" s="51">
        <v>24.69</v>
      </c>
      <c r="EY20" s="51">
        <f t="shared" si="86"/>
        <v>5.6624999999999979</v>
      </c>
      <c r="EZ20" s="63">
        <f t="shared" si="87"/>
        <v>30.25</v>
      </c>
      <c r="FA20" s="9">
        <f t="shared" si="39"/>
        <v>0.79999999999999716</v>
      </c>
      <c r="FB20" s="50">
        <f t="shared" si="88"/>
        <v>30.352499999999999</v>
      </c>
      <c r="FC20" s="9">
        <f t="shared" si="40"/>
        <v>195.80645285683556</v>
      </c>
      <c r="FD20" s="9">
        <f t="shared" si="41"/>
        <v>0.13974780654231503</v>
      </c>
      <c r="FE20" s="9">
        <f t="shared" si="42"/>
        <v>3.0757001937308321</v>
      </c>
      <c r="FF20" s="9">
        <f t="shared" si="89"/>
        <v>0.13990311595351276</v>
      </c>
      <c r="FG20" s="9">
        <f t="shared" si="43"/>
        <v>2.1381398067423556E-2</v>
      </c>
      <c r="FK20" s="9">
        <v>26.61</v>
      </c>
      <c r="FL20" s="9">
        <v>20.98</v>
      </c>
      <c r="FM20" s="9">
        <f t="shared" si="90"/>
        <v>5.629999999999999</v>
      </c>
      <c r="FN20" s="9">
        <f t="shared" si="91"/>
        <v>26.29</v>
      </c>
      <c r="FO20" s="9">
        <f t="shared" si="92"/>
        <v>0.32000000000000028</v>
      </c>
      <c r="FP20" s="7">
        <f t="shared" si="93"/>
        <v>26.45</v>
      </c>
      <c r="FQ20" s="9">
        <f t="shared" si="44"/>
        <v>2932.6484146682683</v>
      </c>
      <c r="FR20" s="9">
        <f t="shared" si="45"/>
        <v>2.0930422737872547</v>
      </c>
      <c r="FS20" s="9">
        <f t="shared" si="46"/>
        <v>3.5333283660635191</v>
      </c>
      <c r="FT20" s="9">
        <f t="shared" si="94"/>
        <v>2.0921698795850601</v>
      </c>
      <c r="FU20" s="9">
        <f t="shared" si="47"/>
        <v>0.31974639531935733</v>
      </c>
      <c r="FW20" s="16">
        <v>29.93</v>
      </c>
      <c r="FX20" s="9">
        <v>25.3</v>
      </c>
      <c r="FY20" s="9">
        <v>25.24</v>
      </c>
      <c r="FZ20" s="9">
        <v>24.75</v>
      </c>
      <c r="GA20" s="51">
        <v>22.27</v>
      </c>
      <c r="GB20" s="51">
        <f t="shared" si="95"/>
        <v>2.8266666666666644</v>
      </c>
      <c r="GC20" s="63">
        <f t="shared" si="96"/>
        <v>26.24</v>
      </c>
      <c r="GD20" s="51">
        <v>26.58680055</v>
      </c>
      <c r="GE20" s="51">
        <f t="shared" si="97"/>
        <v>-1.4901338833333355</v>
      </c>
      <c r="GF20" s="63">
        <f t="shared" si="98"/>
        <v>23.306800549999998</v>
      </c>
      <c r="GG20" s="9">
        <f t="shared" si="99"/>
        <v>0.55000000000000071</v>
      </c>
      <c r="GH20" s="11">
        <f t="shared" si="100"/>
        <v>24.967360109999998</v>
      </c>
      <c r="GI20" s="9">
        <f t="shared" si="48"/>
        <v>8200.3263204963969</v>
      </c>
      <c r="GJ20" s="9">
        <f t="shared" si="49"/>
        <v>5.8526039336327145</v>
      </c>
      <c r="GK20" s="9">
        <f t="shared" si="50"/>
        <v>3.4287261982536172</v>
      </c>
      <c r="GL20" s="9">
        <f t="shared" si="101"/>
        <v>5.8467702036286759</v>
      </c>
      <c r="GM20" s="9">
        <f t="shared" si="51"/>
        <v>0.89356209317078406</v>
      </c>
      <c r="GN20" s="9"/>
      <c r="GO20" s="9"/>
      <c r="GP20" s="8">
        <v>22.25</v>
      </c>
      <c r="GQ20" s="65">
        <v>26.9</v>
      </c>
      <c r="GR20" s="65">
        <v>27.07</v>
      </c>
      <c r="GS20" s="51">
        <v>28.15769598</v>
      </c>
      <c r="GT20" s="51">
        <f t="shared" si="102"/>
        <v>-1.1726959800000003</v>
      </c>
      <c r="GU20" s="63">
        <f t="shared" si="103"/>
        <v>26.447695979999999</v>
      </c>
      <c r="GV20" s="51">
        <v>22.43</v>
      </c>
      <c r="GW20" s="51">
        <f t="shared" si="104"/>
        <v>4.5549999999999997</v>
      </c>
      <c r="GX20" s="63">
        <f t="shared" si="105"/>
        <v>25.79</v>
      </c>
      <c r="GY20" s="9">
        <f t="shared" si="106"/>
        <v>0.17000000000000171</v>
      </c>
      <c r="GZ20" s="11">
        <f t="shared" si="107"/>
        <v>26.551923994999996</v>
      </c>
      <c r="HA20" s="9">
        <f t="shared" si="52"/>
        <v>2732.5020264949303</v>
      </c>
      <c r="HB20" s="9">
        <f t="shared" si="53"/>
        <v>1.9501970389826537</v>
      </c>
      <c r="HC20" s="9">
        <f t="shared" si="54"/>
        <v>4.2893970147978777</v>
      </c>
      <c r="HD20" s="9">
        <f t="shared" si="108"/>
        <v>1.9494619619028939</v>
      </c>
      <c r="HE20" s="9">
        <f t="shared" si="55"/>
        <v>0.29793633930638469</v>
      </c>
      <c r="HF20" s="6"/>
      <c r="HG20" s="6"/>
      <c r="HH20" s="16">
        <v>24.51</v>
      </c>
      <c r="HI20" s="16">
        <v>28.56</v>
      </c>
      <c r="HJ20" s="65">
        <v>30.36</v>
      </c>
      <c r="HK20" s="9">
        <v>29.18</v>
      </c>
      <c r="HL20" s="51">
        <v>24.28</v>
      </c>
      <c r="HM20" s="51">
        <f t="shared" si="109"/>
        <v>5.4899999999999984</v>
      </c>
      <c r="HN20" s="63">
        <f t="shared" si="110"/>
        <v>30.5</v>
      </c>
      <c r="HO20" s="51">
        <v>24.67</v>
      </c>
      <c r="HP20" s="51">
        <f t="shared" si="111"/>
        <v>5.0999999999999979</v>
      </c>
      <c r="HQ20" s="63">
        <f t="shared" si="112"/>
        <v>30.130000000000003</v>
      </c>
      <c r="HR20" s="9">
        <f t="shared" si="113"/>
        <v>1.8000000000000007</v>
      </c>
      <c r="HS20" s="11">
        <f t="shared" si="114"/>
        <v>30.330000000000002</v>
      </c>
      <c r="HT20" s="9">
        <f t="shared" si="56"/>
        <v>198.88590231578377</v>
      </c>
      <c r="HU20" s="9">
        <f t="shared" si="57"/>
        <v>0.14194562127705504</v>
      </c>
      <c r="HV20" s="9">
        <f t="shared" si="58"/>
        <v>2.6897505190915911</v>
      </c>
      <c r="HW20" s="9">
        <f t="shared" si="115"/>
        <v>0.14210212165450162</v>
      </c>
      <c r="HX20" s="9">
        <f t="shared" si="59"/>
        <v>2.1717472185036491E-2</v>
      </c>
    </row>
    <row r="21" spans="1:232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L21" s="5">
        <f t="shared" si="2"/>
        <v>26.495000000000001</v>
      </c>
      <c r="M21" s="84">
        <f t="shared" si="3"/>
        <v>2842.5361726327533</v>
      </c>
      <c r="O21" s="48">
        <v>19.98</v>
      </c>
      <c r="P21" s="85">
        <v>26.41</v>
      </c>
      <c r="Q21" s="85">
        <v>26.68</v>
      </c>
      <c r="R21" s="86">
        <v>24.94</v>
      </c>
      <c r="S21" s="85">
        <v>24.06</v>
      </c>
      <c r="T21" s="87">
        <v>26.01</v>
      </c>
      <c r="Y21" s="88">
        <f t="shared" si="4"/>
        <v>25.790000000000003</v>
      </c>
      <c r="Z21" s="84">
        <f t="shared" si="5"/>
        <v>4635.0241360885966</v>
      </c>
      <c r="AB21" s="51">
        <v>27.09</v>
      </c>
      <c r="AC21" s="51">
        <v>32.394019589999999</v>
      </c>
      <c r="AD21" s="51">
        <f t="shared" si="61"/>
        <v>31.36</v>
      </c>
      <c r="AE21" s="77">
        <f t="shared" si="62"/>
        <v>31.877009794999999</v>
      </c>
      <c r="AF21" s="84">
        <f t="shared" si="6"/>
        <v>68.021256455372054</v>
      </c>
      <c r="AH21" s="1">
        <v>23.07</v>
      </c>
      <c r="AI21" s="1">
        <v>29.05</v>
      </c>
      <c r="AJ21" s="1">
        <f t="shared" si="63"/>
        <v>5.98</v>
      </c>
      <c r="AK21" s="1">
        <f t="shared" si="64"/>
        <v>28.69</v>
      </c>
      <c r="AL21" s="1">
        <f t="shared" si="65"/>
        <v>0.35999999999999943</v>
      </c>
      <c r="AM21" s="1">
        <v>28.81</v>
      </c>
      <c r="AN21" s="1">
        <v>29.23</v>
      </c>
      <c r="AO21" s="1">
        <v>29.29</v>
      </c>
      <c r="AP21" s="51">
        <v>24.84</v>
      </c>
      <c r="AQ21" s="63">
        <f t="shared" si="120"/>
        <v>28.32</v>
      </c>
      <c r="AR21" s="51"/>
      <c r="AS21" s="63"/>
      <c r="AT21" s="10">
        <f t="shared" si="7"/>
        <v>29.013999999999999</v>
      </c>
      <c r="AU21" s="9">
        <f t="shared" si="8"/>
        <v>495.43102546292494</v>
      </c>
      <c r="AV21" s="9">
        <f t="shared" si="9"/>
        <v>0.17429189828182814</v>
      </c>
      <c r="AW21" s="9">
        <f t="shared" si="10"/>
        <v>1</v>
      </c>
      <c r="AX21" s="9">
        <f t="shared" si="11"/>
        <v>0.17446384551527103</v>
      </c>
      <c r="AY21" s="9">
        <f t="shared" si="12"/>
        <v>0.10702353556830736</v>
      </c>
      <c r="AZ21" s="9"/>
      <c r="BA21" s="9"/>
      <c r="BB21" s="65">
        <v>35.07</v>
      </c>
      <c r="BC21" s="65">
        <v>36.47</v>
      </c>
      <c r="BD21" s="63">
        <v>36.811463289999999</v>
      </c>
      <c r="BE21" s="51">
        <v>29.09</v>
      </c>
      <c r="BF21" s="51">
        <f t="shared" si="118"/>
        <v>7.0271544299999995</v>
      </c>
      <c r="BG21" s="63">
        <f t="shared" si="66"/>
        <v>33.9</v>
      </c>
      <c r="BH21" s="11">
        <f t="shared" si="67"/>
        <v>35.562865822500001</v>
      </c>
      <c r="BI21" s="9">
        <f t="shared" si="68"/>
        <v>5.2779444411803169</v>
      </c>
      <c r="BJ21" s="9">
        <f t="shared" si="13"/>
        <v>1.856773008553095E-3</v>
      </c>
      <c r="BK21" s="9">
        <f t="shared" si="14"/>
        <v>22.543991616502424</v>
      </c>
      <c r="BL21" s="9">
        <f t="shared" si="69"/>
        <v>1.8633755418917325E-3</v>
      </c>
      <c r="BM21" s="9">
        <f t="shared" si="15"/>
        <v>1.1430737296645676E-3</v>
      </c>
      <c r="BQ21" s="9">
        <v>27.75</v>
      </c>
      <c r="BR21" s="9">
        <v>27.07</v>
      </c>
      <c r="BS21" s="9">
        <f t="shared" si="16"/>
        <v>0.67999999999999972</v>
      </c>
      <c r="BT21" s="9">
        <v>28.35</v>
      </c>
      <c r="BU21" s="9">
        <v>29.57</v>
      </c>
      <c r="BW21" s="51"/>
      <c r="BX21" s="51"/>
      <c r="BY21" s="10">
        <f t="shared" si="17"/>
        <v>28.185000000000002</v>
      </c>
      <c r="BZ21" s="9">
        <f t="shared" si="18"/>
        <v>880.39587693376529</v>
      </c>
      <c r="CA21" s="9">
        <f t="shared" si="19"/>
        <v>0.30972196076517955</v>
      </c>
      <c r="CB21" s="9">
        <f t="shared" si="20"/>
        <v>4.6629848023545621</v>
      </c>
      <c r="CC21" s="9">
        <f t="shared" si="70"/>
        <v>0.30992692498474644</v>
      </c>
      <c r="CD21" s="9">
        <f t="shared" si="21"/>
        <v>0.19012234415512624</v>
      </c>
      <c r="CG21" s="9">
        <v>32.07</v>
      </c>
      <c r="CH21" s="9">
        <v>32.020000000000003</v>
      </c>
      <c r="CI21" s="9">
        <f t="shared" si="71"/>
        <v>4.9999999999997158E-2</v>
      </c>
      <c r="CJ21" s="11">
        <f t="shared" si="22"/>
        <v>32.045000000000002</v>
      </c>
      <c r="CK21" s="9">
        <f t="shared" si="72"/>
        <v>60.540499519785634</v>
      </c>
      <c r="CL21" s="9">
        <f t="shared" si="23"/>
        <v>2.1298057735431773E-2</v>
      </c>
      <c r="CM21" s="9">
        <f t="shared" si="24"/>
        <v>1</v>
      </c>
      <c r="CN21" s="6"/>
      <c r="CO21" s="9">
        <v>27.51</v>
      </c>
      <c r="CP21" s="9">
        <v>27.62</v>
      </c>
      <c r="CQ21" s="51">
        <v>20.02</v>
      </c>
      <c r="CS21" s="51"/>
      <c r="CT21" s="51"/>
      <c r="CU21" s="9">
        <f t="shared" si="25"/>
        <v>0.10999999999999943</v>
      </c>
      <c r="CV21" s="12">
        <f t="shared" si="26"/>
        <v>27.565000000000001</v>
      </c>
      <c r="CW21" s="9">
        <f t="shared" si="27"/>
        <v>1353.3869983214779</v>
      </c>
      <c r="CX21" s="9">
        <f t="shared" si="28"/>
        <v>0.47611953415107211</v>
      </c>
      <c r="CY21" s="9">
        <f t="shared" si="29"/>
        <v>1.6249499917603891</v>
      </c>
      <c r="CZ21" s="9">
        <f t="shared" si="73"/>
        <v>0.47631899902196867</v>
      </c>
      <c r="DA21" s="9">
        <f t="shared" si="30"/>
        <v>0.29219431214031166</v>
      </c>
      <c r="DE21" s="9">
        <v>35.18</v>
      </c>
      <c r="DF21" s="9">
        <v>35.799999999999997</v>
      </c>
      <c r="DG21" s="51"/>
      <c r="DH21" s="51"/>
      <c r="DI21" s="13">
        <f t="shared" si="31"/>
        <v>0.61999999999999744</v>
      </c>
      <c r="DJ21" s="14">
        <f t="shared" si="74"/>
        <v>35.489999999999995</v>
      </c>
      <c r="DK21" s="9">
        <f t="shared" si="75"/>
        <v>5.5515211664314954</v>
      </c>
      <c r="DL21" s="9">
        <f t="shared" si="32"/>
        <v>1.9530168938148231E-3</v>
      </c>
      <c r="DM21" s="9" t="e">
        <f t="shared" si="33"/>
        <v>#DIV/0!</v>
      </c>
      <c r="DN21" s="9">
        <f t="shared" si="76"/>
        <v>1.9599057588076309E-3</v>
      </c>
      <c r="DO21" s="9">
        <f t="shared" si="34"/>
        <v>1.2022894661571513E-3</v>
      </c>
      <c r="DP21" s="6"/>
      <c r="DT21" s="9">
        <v>28.29</v>
      </c>
      <c r="DU21" s="9">
        <v>24.1</v>
      </c>
      <c r="DV21" s="9">
        <f t="shared" si="77"/>
        <v>4.1899999999999977</v>
      </c>
      <c r="DW21" s="15">
        <f t="shared" si="78"/>
        <v>26.195</v>
      </c>
      <c r="DX21" s="6"/>
      <c r="DY21" s="9"/>
      <c r="DZ21" s="16">
        <v>28.96</v>
      </c>
      <c r="EA21" s="16">
        <v>27.01</v>
      </c>
      <c r="EB21" s="16">
        <f t="shared" si="79"/>
        <v>1.9499999999999993</v>
      </c>
      <c r="EC21" s="17">
        <f t="shared" si="80"/>
        <v>27.984999999999999</v>
      </c>
      <c r="ED21" s="16">
        <f t="shared" si="35"/>
        <v>1011.388473972861</v>
      </c>
      <c r="EE21" s="16">
        <f t="shared" si="36"/>
        <v>0.35580496167832909</v>
      </c>
      <c r="EF21" s="16">
        <f t="shared" si="37"/>
        <v>496.29511444405307</v>
      </c>
      <c r="EG21" s="9"/>
      <c r="EH21" s="16">
        <v>24.62</v>
      </c>
      <c r="EI21" s="16">
        <f t="shared" si="81"/>
        <v>5.7799999999999976</v>
      </c>
      <c r="EJ21" s="18">
        <f t="shared" si="82"/>
        <v>30.490000000000002</v>
      </c>
      <c r="EK21" s="16">
        <v>30.4</v>
      </c>
      <c r="EL21" s="16">
        <f t="shared" si="83"/>
        <v>9.0000000000003411E-2</v>
      </c>
      <c r="EM21" s="6"/>
      <c r="EQ21" s="9"/>
      <c r="ER21" s="9">
        <v>26.12</v>
      </c>
      <c r="ES21" s="65">
        <v>31.2</v>
      </c>
      <c r="ET21" s="9">
        <f t="shared" si="84"/>
        <v>5.0799999999999983</v>
      </c>
      <c r="EU21" s="65">
        <f t="shared" si="38"/>
        <v>30.950000000000003</v>
      </c>
      <c r="EV21" s="51">
        <v>24.78</v>
      </c>
      <c r="EW21" s="64">
        <f t="shared" si="85"/>
        <v>30.78</v>
      </c>
      <c r="EX21" s="51">
        <v>25.32</v>
      </c>
      <c r="EY21" s="51">
        <f t="shared" si="86"/>
        <v>5.6325000000000003</v>
      </c>
      <c r="EZ21" s="63">
        <f t="shared" si="87"/>
        <v>30.88</v>
      </c>
      <c r="FA21" s="9">
        <f t="shared" si="39"/>
        <v>0.41999999999999815</v>
      </c>
      <c r="FB21" s="50">
        <f t="shared" si="88"/>
        <v>30.952500000000001</v>
      </c>
      <c r="FC21" s="9">
        <f t="shared" si="40"/>
        <v>129.15374390270583</v>
      </c>
      <c r="FD21" s="9">
        <f t="shared" si="41"/>
        <v>4.5436095113288846E-2</v>
      </c>
      <c r="FE21" s="9">
        <f t="shared" si="42"/>
        <v>1</v>
      </c>
      <c r="FF21" s="9">
        <f t="shared" si="89"/>
        <v>4.5515445124263046E-2</v>
      </c>
      <c r="FG21" s="9">
        <f t="shared" si="43"/>
        <v>2.7921107927989148E-2</v>
      </c>
      <c r="FK21" s="9">
        <v>25.69</v>
      </c>
      <c r="FL21" s="9">
        <v>21.48</v>
      </c>
      <c r="FM21" s="9">
        <f t="shared" si="90"/>
        <v>4.2100000000000009</v>
      </c>
      <c r="FN21" s="9">
        <f t="shared" si="91"/>
        <v>26.79</v>
      </c>
      <c r="FO21" s="9">
        <f t="shared" si="92"/>
        <v>1.0999999999999979</v>
      </c>
      <c r="FP21" s="7">
        <f t="shared" si="93"/>
        <v>26.240000000000002</v>
      </c>
      <c r="FQ21" s="9">
        <f t="shared" si="44"/>
        <v>3392.4386306628526</v>
      </c>
      <c r="FR21" s="9">
        <f t="shared" si="45"/>
        <v>1.1934548672852174</v>
      </c>
      <c r="FS21" s="9">
        <f t="shared" si="46"/>
        <v>2.0147074853701934</v>
      </c>
      <c r="FT21" s="9">
        <f t="shared" si="94"/>
        <v>1.1933357430317211</v>
      </c>
      <c r="FU21" s="9">
        <f t="shared" si="47"/>
        <v>0.73204284797281316</v>
      </c>
      <c r="FW21" s="16">
        <v>29.68</v>
      </c>
      <c r="FX21" s="9">
        <v>24.7</v>
      </c>
      <c r="FY21" s="9">
        <v>24.33</v>
      </c>
      <c r="FZ21" s="9">
        <v>23.59</v>
      </c>
      <c r="GA21" s="51">
        <v>21.96</v>
      </c>
      <c r="GB21" s="51">
        <f t="shared" si="95"/>
        <v>2.2466666666666661</v>
      </c>
      <c r="GC21" s="63">
        <f t="shared" si="96"/>
        <v>25.93</v>
      </c>
      <c r="GD21" s="51">
        <v>28.192666330000002</v>
      </c>
      <c r="GE21" s="51">
        <f t="shared" si="97"/>
        <v>-3.9859996633333346</v>
      </c>
      <c r="GF21" s="63">
        <f t="shared" si="98"/>
        <v>24.91266633</v>
      </c>
      <c r="GG21" s="9">
        <f t="shared" si="99"/>
        <v>1.1099999999999994</v>
      </c>
      <c r="GH21" s="11">
        <f t="shared" si="100"/>
        <v>24.692533266000005</v>
      </c>
      <c r="GI21" s="9">
        <f t="shared" si="48"/>
        <v>9922.2229266238919</v>
      </c>
      <c r="GJ21" s="9">
        <f t="shared" si="49"/>
        <v>3.490623275845226</v>
      </c>
      <c r="GK21" s="9">
        <f t="shared" si="50"/>
        <v>2.0449686344477445</v>
      </c>
      <c r="GL21" s="9">
        <f t="shared" si="101"/>
        <v>3.4881612493576011</v>
      </c>
      <c r="GM21" s="9">
        <f t="shared" si="51"/>
        <v>2.1397863175378529</v>
      </c>
      <c r="GN21" s="9"/>
      <c r="GO21" s="9"/>
      <c r="GP21" s="8">
        <v>23.35</v>
      </c>
      <c r="GQ21" s="65">
        <v>27.41</v>
      </c>
      <c r="GR21" s="65">
        <v>27.39</v>
      </c>
      <c r="GS21" s="51">
        <v>28.486331710000002</v>
      </c>
      <c r="GT21" s="51">
        <f t="shared" si="102"/>
        <v>-1.0863317100000032</v>
      </c>
      <c r="GU21" s="63">
        <f t="shared" si="103"/>
        <v>26.776331710000001</v>
      </c>
      <c r="GV21" s="51">
        <v>23.01</v>
      </c>
      <c r="GW21" s="51">
        <f t="shared" si="104"/>
        <v>4.389999999999997</v>
      </c>
      <c r="GX21" s="63">
        <f t="shared" si="105"/>
        <v>26.37</v>
      </c>
      <c r="GY21" s="9">
        <f t="shared" si="106"/>
        <v>1.9999999999999574E-2</v>
      </c>
      <c r="GZ21" s="11">
        <f t="shared" si="107"/>
        <v>26.986582927500002</v>
      </c>
      <c r="HA21" s="9">
        <f t="shared" si="52"/>
        <v>2021.348619634382</v>
      </c>
      <c r="HB21" s="9">
        <f t="shared" si="53"/>
        <v>0.71110743957999012</v>
      </c>
      <c r="HC21" s="9">
        <f t="shared" si="54"/>
        <v>1.5640584348985376</v>
      </c>
      <c r="HD21" s="9">
        <f t="shared" si="108"/>
        <v>0.71124429105641096</v>
      </c>
      <c r="HE21" s="9">
        <f t="shared" si="55"/>
        <v>0.436307467927322</v>
      </c>
      <c r="HF21" s="6"/>
      <c r="HG21" s="6"/>
      <c r="HH21" s="16">
        <v>25.22</v>
      </c>
      <c r="HI21" s="16">
        <v>31.05</v>
      </c>
      <c r="HJ21" s="65">
        <v>30.97</v>
      </c>
      <c r="HK21" s="9">
        <v>29.93</v>
      </c>
      <c r="HL21" s="51">
        <v>24.09</v>
      </c>
      <c r="HM21" s="51">
        <f t="shared" si="109"/>
        <v>6.3599999999999994</v>
      </c>
      <c r="HN21" s="63">
        <f t="shared" si="110"/>
        <v>30.31</v>
      </c>
      <c r="HO21" s="51">
        <v>25.13</v>
      </c>
      <c r="HP21" s="51">
        <f t="shared" si="111"/>
        <v>5.32</v>
      </c>
      <c r="HQ21" s="63">
        <f t="shared" si="112"/>
        <v>30.59</v>
      </c>
      <c r="HR21" s="9">
        <f t="shared" si="113"/>
        <v>1.120000000000001</v>
      </c>
      <c r="HS21" s="11">
        <f t="shared" si="114"/>
        <v>30.623333333333335</v>
      </c>
      <c r="HT21" s="9">
        <f t="shared" si="56"/>
        <v>162.27514280867402</v>
      </c>
      <c r="HU21" s="9">
        <f t="shared" si="57"/>
        <v>5.7088154012258356E-2</v>
      </c>
      <c r="HV21" s="9">
        <f t="shared" si="58"/>
        <v>1.0817726570708515</v>
      </c>
      <c r="HW21" s="9">
        <f t="shared" si="115"/>
        <v>5.7180484984309284E-2</v>
      </c>
      <c r="HX21" s="9">
        <f t="shared" si="59"/>
        <v>3.5076939009667935E-2</v>
      </c>
    </row>
    <row r="22" spans="1:232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L22" s="5">
        <f t="shared" si="2"/>
        <v>28.274999999999999</v>
      </c>
      <c r="M22" s="84">
        <f t="shared" si="3"/>
        <v>827.12281427082769</v>
      </c>
      <c r="O22" s="48">
        <v>19.38</v>
      </c>
      <c r="P22" s="85">
        <v>26.12</v>
      </c>
      <c r="Q22" s="85">
        <v>25.36</v>
      </c>
      <c r="R22" s="86">
        <v>25.78</v>
      </c>
      <c r="S22" s="85">
        <v>26.73</v>
      </c>
      <c r="T22" s="87">
        <v>25.41</v>
      </c>
      <c r="Y22" s="88">
        <f t="shared" si="4"/>
        <v>25.905000000000001</v>
      </c>
      <c r="Z22" s="84">
        <f t="shared" si="5"/>
        <v>4279.7066345186477</v>
      </c>
      <c r="AB22" s="51">
        <v>28.3</v>
      </c>
      <c r="AC22" s="51">
        <v>32.407676170000002</v>
      </c>
      <c r="AD22" s="51">
        <f t="shared" si="61"/>
        <v>32.57</v>
      </c>
      <c r="AE22" s="77">
        <f t="shared" si="62"/>
        <v>32.488838084999998</v>
      </c>
      <c r="AF22" s="84">
        <f t="shared" si="6"/>
        <v>44.500200608249791</v>
      </c>
      <c r="AH22" s="1">
        <v>23.21</v>
      </c>
      <c r="AI22" s="1">
        <v>29.4</v>
      </c>
      <c r="AJ22" s="1">
        <f t="shared" si="63"/>
        <v>6.1899999999999977</v>
      </c>
      <c r="AK22" s="1">
        <f t="shared" si="64"/>
        <v>28.830000000000002</v>
      </c>
      <c r="AL22" s="1">
        <f t="shared" si="65"/>
        <v>0.56999999999999673</v>
      </c>
      <c r="AM22" s="1">
        <v>29.25</v>
      </c>
      <c r="AN22" s="1">
        <v>29.72</v>
      </c>
      <c r="AO22" s="1">
        <v>29.82</v>
      </c>
      <c r="AP22" s="51">
        <v>25.25</v>
      </c>
      <c r="AQ22" s="63">
        <f t="shared" si="120"/>
        <v>28.73</v>
      </c>
      <c r="AR22" s="51"/>
      <c r="AS22" s="63"/>
      <c r="AT22" s="10">
        <f t="shared" si="7"/>
        <v>29.404000000000003</v>
      </c>
      <c r="AU22" s="9">
        <f t="shared" si="8"/>
        <v>378.02036751604214</v>
      </c>
      <c r="AV22" s="9">
        <f t="shared" si="9"/>
        <v>0.45703051710560799</v>
      </c>
      <c r="AW22" s="9">
        <f t="shared" si="10"/>
        <v>2.6222132044634372</v>
      </c>
      <c r="AX22" s="9">
        <f t="shared" si="11"/>
        <v>0.45723254474994918</v>
      </c>
      <c r="AY22" s="9">
        <f t="shared" si="12"/>
        <v>8.844963502041589E-2</v>
      </c>
      <c r="AZ22" s="9"/>
      <c r="BA22" s="9"/>
      <c r="BB22" s="65">
        <v>35.31</v>
      </c>
      <c r="BC22" s="65">
        <v>36.36</v>
      </c>
      <c r="BD22" s="63">
        <v>35.926464340000003</v>
      </c>
      <c r="BE22" s="51">
        <v>29.63</v>
      </c>
      <c r="BF22" s="51">
        <f t="shared" si="118"/>
        <v>6.2354881133333357</v>
      </c>
      <c r="BG22" s="63">
        <f t="shared" si="66"/>
        <v>34.44</v>
      </c>
      <c r="BH22" s="11">
        <f t="shared" si="67"/>
        <v>35.509116085000002</v>
      </c>
      <c r="BI22" s="9">
        <f t="shared" si="68"/>
        <v>5.4784062635601858</v>
      </c>
      <c r="BJ22" s="9">
        <f t="shared" si="13"/>
        <v>6.6234495881845818E-3</v>
      </c>
      <c r="BK22" s="9">
        <f t="shared" si="14"/>
        <v>80.418549440632844</v>
      </c>
      <c r="BL22" s="9">
        <f t="shared" si="69"/>
        <v>6.6422323934746102E-3</v>
      </c>
      <c r="BM22" s="9">
        <f t="shared" si="15"/>
        <v>1.2849107913893267E-3</v>
      </c>
      <c r="BQ22" s="9">
        <v>30</v>
      </c>
      <c r="BR22" s="9">
        <v>29.83</v>
      </c>
      <c r="BS22" s="9">
        <f t="shared" si="16"/>
        <v>0.17000000000000171</v>
      </c>
      <c r="BT22" s="9">
        <v>28.9</v>
      </c>
      <c r="BU22" s="9">
        <v>30.58</v>
      </c>
      <c r="BW22" s="51"/>
      <c r="BX22" s="51"/>
      <c r="BY22" s="10">
        <f t="shared" si="17"/>
        <v>29.827499999999997</v>
      </c>
      <c r="BZ22" s="9">
        <f t="shared" si="18"/>
        <v>281.81038937180699</v>
      </c>
      <c r="CA22" s="9">
        <f t="shared" si="19"/>
        <v>0.34071166277796905</v>
      </c>
      <c r="CB22" s="9">
        <f t="shared" si="20"/>
        <v>5.1295468412817673</v>
      </c>
      <c r="CC22" s="9">
        <f t="shared" si="70"/>
        <v>0.34091878479580073</v>
      </c>
      <c r="CD22" s="9">
        <f t="shared" si="21"/>
        <v>6.5949247123874205E-2</v>
      </c>
      <c r="CG22" s="9">
        <v>31.14</v>
      </c>
      <c r="CH22" s="9">
        <v>32.130000000000003</v>
      </c>
      <c r="CI22" s="9">
        <f t="shared" si="71"/>
        <v>0.99000000000000199</v>
      </c>
      <c r="CJ22" s="11">
        <f t="shared" si="22"/>
        <v>31.635000000000002</v>
      </c>
      <c r="CK22" s="9">
        <f t="shared" si="72"/>
        <v>80.452213973859784</v>
      </c>
      <c r="CL22" s="9">
        <f t="shared" si="23"/>
        <v>9.7267555175327369E-2</v>
      </c>
      <c r="CM22" s="9">
        <f t="shared" si="24"/>
        <v>4.5669683303333137</v>
      </c>
      <c r="CN22" s="6"/>
      <c r="CO22" s="9">
        <v>28.53</v>
      </c>
      <c r="CP22" s="9">
        <v>28.04</v>
      </c>
      <c r="CQ22" s="51">
        <v>20.54</v>
      </c>
      <c r="CS22" s="51"/>
      <c r="CT22" s="51"/>
      <c r="CU22" s="9">
        <f t="shared" si="25"/>
        <v>0.49000000000000199</v>
      </c>
      <c r="CV22" s="12">
        <f t="shared" si="26"/>
        <v>28.285</v>
      </c>
      <c r="CW22" s="9">
        <f t="shared" si="27"/>
        <v>821.40624426059901</v>
      </c>
      <c r="CX22" s="9">
        <f t="shared" si="28"/>
        <v>0.99308860798953025</v>
      </c>
      <c r="CY22" s="9">
        <f t="shared" si="29"/>
        <v>3.3893155176823568</v>
      </c>
      <c r="CZ22" s="9">
        <f t="shared" si="73"/>
        <v>0.99309249543703471</v>
      </c>
      <c r="DA22" s="9">
        <f t="shared" si="30"/>
        <v>0.19210939766100171</v>
      </c>
      <c r="DE22" s="9">
        <v>35.89</v>
      </c>
      <c r="DF22" s="9">
        <v>37.159999999999997</v>
      </c>
      <c r="DG22" s="51"/>
      <c r="DH22" s="51"/>
      <c r="DI22" s="13">
        <f t="shared" si="31"/>
        <v>1.269999999999996</v>
      </c>
      <c r="DJ22" s="14">
        <f t="shared" si="74"/>
        <v>36.524999999999999</v>
      </c>
      <c r="DK22" s="9">
        <f t="shared" si="75"/>
        <v>2.7081330666327079</v>
      </c>
      <c r="DL22" s="9">
        <f t="shared" si="32"/>
        <v>3.2741607653757384E-3</v>
      </c>
      <c r="DM22" s="9" t="e">
        <f t="shared" si="33"/>
        <v>#DIV/0!</v>
      </c>
      <c r="DN22" s="9">
        <f t="shared" si="76"/>
        <v>3.2847516220848244E-3</v>
      </c>
      <c r="DO22" s="9">
        <f t="shared" si="34"/>
        <v>6.3542082785250794E-4</v>
      </c>
      <c r="DP22" s="6"/>
      <c r="DT22" s="9">
        <v>28.45</v>
      </c>
      <c r="DU22" s="9">
        <v>24.23</v>
      </c>
      <c r="DV22" s="9">
        <f t="shared" si="77"/>
        <v>4.2199999999999989</v>
      </c>
      <c r="DW22" s="15">
        <f t="shared" si="78"/>
        <v>26.34</v>
      </c>
      <c r="DX22" s="6"/>
      <c r="DY22" s="9"/>
      <c r="DZ22" s="16">
        <v>28.29</v>
      </c>
      <c r="EA22" s="16">
        <v>27.17</v>
      </c>
      <c r="EB22" s="16">
        <f t="shared" si="79"/>
        <v>1.1199999999999974</v>
      </c>
      <c r="EC22" s="17">
        <f t="shared" si="80"/>
        <v>27.73</v>
      </c>
      <c r="ED22" s="16">
        <f t="shared" si="35"/>
        <v>1207.0464969790794</v>
      </c>
      <c r="EE22" s="16">
        <f t="shared" si="36"/>
        <v>1.4593316447729514</v>
      </c>
      <c r="EF22" s="16">
        <f t="shared" si="37"/>
        <v>2035.5510565060576</v>
      </c>
      <c r="EG22" s="9"/>
      <c r="EH22" s="16">
        <v>24.24</v>
      </c>
      <c r="EI22" s="16">
        <f t="shared" si="81"/>
        <v>6.75</v>
      </c>
      <c r="EJ22" s="18">
        <f t="shared" si="82"/>
        <v>30.11</v>
      </c>
      <c r="EK22" s="16">
        <v>30.99</v>
      </c>
      <c r="EL22" s="16">
        <f t="shared" si="83"/>
        <v>0.87999999999999901</v>
      </c>
      <c r="EM22" s="6"/>
      <c r="EQ22" s="9"/>
      <c r="ER22" s="9">
        <v>24.94</v>
      </c>
      <c r="ES22" s="65">
        <v>29.69</v>
      </c>
      <c r="ET22" s="9">
        <f t="shared" si="84"/>
        <v>4.75</v>
      </c>
      <c r="EU22" s="65">
        <f t="shared" si="38"/>
        <v>29.770000000000003</v>
      </c>
      <c r="EV22" s="51">
        <v>22.98</v>
      </c>
      <c r="EW22" s="64">
        <f t="shared" si="85"/>
        <v>28.98</v>
      </c>
      <c r="EX22" s="51">
        <v>23.54</v>
      </c>
      <c r="EY22" s="51">
        <f t="shared" si="86"/>
        <v>5.8450000000000024</v>
      </c>
      <c r="EZ22" s="63">
        <f t="shared" si="87"/>
        <v>29.099999999999998</v>
      </c>
      <c r="FA22" s="9">
        <f t="shared" si="39"/>
        <v>0.7900000000000027</v>
      </c>
      <c r="FB22" s="50">
        <f t="shared" si="88"/>
        <v>29.385000000000002</v>
      </c>
      <c r="FC22" s="9">
        <f t="shared" si="40"/>
        <v>383.03459461065535</v>
      </c>
      <c r="FD22" s="9">
        <f t="shared" si="41"/>
        <v>0.46309276929851073</v>
      </c>
      <c r="FE22" s="9">
        <f t="shared" si="42"/>
        <v>10.192178006139185</v>
      </c>
      <c r="FF22" s="9">
        <f t="shared" si="89"/>
        <v>0.46329403094518445</v>
      </c>
      <c r="FG22" s="9">
        <f t="shared" si="43"/>
        <v>8.9622203000989192E-2</v>
      </c>
      <c r="FK22" s="9">
        <v>26.05</v>
      </c>
      <c r="FL22" s="9">
        <v>22.02</v>
      </c>
      <c r="FM22" s="9">
        <f t="shared" si="90"/>
        <v>4.0300000000000011</v>
      </c>
      <c r="FN22" s="9">
        <f t="shared" si="91"/>
        <v>27.33</v>
      </c>
      <c r="FO22" s="9">
        <f t="shared" si="92"/>
        <v>1.2799999999999976</v>
      </c>
      <c r="FP22" s="7">
        <f t="shared" si="93"/>
        <v>26.689999999999998</v>
      </c>
      <c r="FQ22" s="9">
        <f t="shared" si="44"/>
        <v>2482.9730169486415</v>
      </c>
      <c r="FR22" s="9">
        <f t="shared" si="45"/>
        <v>3.0019399466542014</v>
      </c>
      <c r="FS22" s="9">
        <f t="shared" si="46"/>
        <v>5.0676661907740428</v>
      </c>
      <c r="FT22" s="9">
        <f t="shared" si="94"/>
        <v>3.000077978571638</v>
      </c>
      <c r="FU22" s="9">
        <f t="shared" si="47"/>
        <v>0.58035195719186139</v>
      </c>
      <c r="FW22" s="16">
        <v>29.32</v>
      </c>
      <c r="FX22" s="9">
        <v>24.16</v>
      </c>
      <c r="FY22" s="9">
        <v>23.59</v>
      </c>
      <c r="FZ22" s="9">
        <v>22.83</v>
      </c>
      <c r="GA22" s="51">
        <v>21.63</v>
      </c>
      <c r="GB22" s="51">
        <f t="shared" si="95"/>
        <v>1.8966666666666683</v>
      </c>
      <c r="GC22" s="63">
        <f t="shared" si="96"/>
        <v>25.599999999999998</v>
      </c>
      <c r="GD22" s="51">
        <v>26.89071766</v>
      </c>
      <c r="GE22" s="51">
        <f t="shared" si="97"/>
        <v>-3.3640509933333327</v>
      </c>
      <c r="GF22" s="63">
        <f t="shared" si="98"/>
        <v>23.610717659999999</v>
      </c>
      <c r="GG22" s="9">
        <f t="shared" si="99"/>
        <v>1.3300000000000018</v>
      </c>
      <c r="GH22" s="11">
        <f t="shared" si="100"/>
        <v>23.958143531999998</v>
      </c>
      <c r="GI22" s="9">
        <f t="shared" si="48"/>
        <v>16512.284706503684</v>
      </c>
      <c r="GJ22" s="9">
        <f t="shared" si="49"/>
        <v>19.96352225039341</v>
      </c>
      <c r="GK22" s="9">
        <f t="shared" si="50"/>
        <v>11.695555094030818</v>
      </c>
      <c r="GL22" s="9">
        <f t="shared" si="101"/>
        <v>19.92981575699924</v>
      </c>
      <c r="GM22" s="9">
        <f t="shared" si="51"/>
        <v>3.8553356491602009</v>
      </c>
      <c r="GN22" s="9"/>
      <c r="GO22" s="9"/>
      <c r="GP22" s="8">
        <v>22.67</v>
      </c>
      <c r="GQ22" s="65">
        <v>26.97</v>
      </c>
      <c r="GR22" s="65">
        <v>27.02</v>
      </c>
      <c r="GS22" s="51">
        <v>28.17756868</v>
      </c>
      <c r="GT22" s="51">
        <f t="shared" si="102"/>
        <v>-1.1825686800000028</v>
      </c>
      <c r="GU22" s="63">
        <f t="shared" si="103"/>
        <v>26.467568679999999</v>
      </c>
      <c r="GV22" s="51">
        <v>22.78</v>
      </c>
      <c r="GW22" s="51">
        <f t="shared" si="104"/>
        <v>4.2149999999999963</v>
      </c>
      <c r="GX22" s="63">
        <f t="shared" si="105"/>
        <v>26.14</v>
      </c>
      <c r="GY22" s="9">
        <f t="shared" si="106"/>
        <v>5.0000000000000711E-2</v>
      </c>
      <c r="GZ22" s="11">
        <f t="shared" si="107"/>
        <v>26.649392169999999</v>
      </c>
      <c r="HA22" s="9">
        <f t="shared" si="52"/>
        <v>2553.895238410948</v>
      </c>
      <c r="HB22" s="9">
        <f t="shared" si="53"/>
        <v>3.0876856427450896</v>
      </c>
      <c r="HC22" s="9">
        <f t="shared" si="54"/>
        <v>6.7912674021565138</v>
      </c>
      <c r="HD22" s="9">
        <f t="shared" si="108"/>
        <v>3.08572143972239</v>
      </c>
      <c r="HE22" s="9">
        <f t="shared" si="55"/>
        <v>0.59691930999220044</v>
      </c>
      <c r="HF22" s="6"/>
      <c r="HG22" s="6"/>
      <c r="HH22" s="16">
        <v>24.39</v>
      </c>
      <c r="HI22" s="16">
        <v>30.04</v>
      </c>
      <c r="HJ22" s="65">
        <v>30.04</v>
      </c>
      <c r="HK22" s="9">
        <v>29.42</v>
      </c>
      <c r="HL22" s="51">
        <v>23.45</v>
      </c>
      <c r="HM22" s="51">
        <f t="shared" si="109"/>
        <v>6.2800000000000011</v>
      </c>
      <c r="HN22" s="63">
        <f t="shared" si="110"/>
        <v>29.669999999999998</v>
      </c>
      <c r="HO22" s="51">
        <v>24.22</v>
      </c>
      <c r="HP22" s="51">
        <f t="shared" si="111"/>
        <v>5.5100000000000016</v>
      </c>
      <c r="HQ22" s="63">
        <f t="shared" si="112"/>
        <v>29.68</v>
      </c>
      <c r="HR22" s="9">
        <f t="shared" si="113"/>
        <v>0.61999999999999744</v>
      </c>
      <c r="HS22" s="11">
        <f t="shared" si="114"/>
        <v>29.796666666666663</v>
      </c>
      <c r="HT22" s="9">
        <f t="shared" si="56"/>
        <v>287.90154798975254</v>
      </c>
      <c r="HU22" s="9">
        <f t="shared" si="57"/>
        <v>0.34807593627260769</v>
      </c>
      <c r="HV22" s="9">
        <f t="shared" si="58"/>
        <v>6.5957471731033754</v>
      </c>
      <c r="HW22" s="9">
        <f t="shared" si="115"/>
        <v>0.34828333140805479</v>
      </c>
      <c r="HX22" s="9">
        <f t="shared" si="59"/>
        <v>6.7373886440178651E-2</v>
      </c>
    </row>
    <row r="23" spans="1:232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L23" s="5">
        <f t="shared" si="2"/>
        <v>27.549999999999997</v>
      </c>
      <c r="M23" s="84">
        <f t="shared" si="3"/>
        <v>1367.5398799277496</v>
      </c>
      <c r="O23" s="48">
        <v>18.93</v>
      </c>
      <c r="P23" s="85">
        <v>25.7</v>
      </c>
      <c r="Q23" s="85">
        <v>26.13</v>
      </c>
      <c r="R23" s="86">
        <v>25.26</v>
      </c>
      <c r="S23" s="85">
        <v>25.77</v>
      </c>
      <c r="T23" s="87">
        <v>24.96</v>
      </c>
      <c r="Y23" s="88">
        <f t="shared" si="4"/>
        <v>25.64</v>
      </c>
      <c r="Z23" s="84">
        <f t="shared" si="5"/>
        <v>5143.1832692747512</v>
      </c>
      <c r="AB23" s="51">
        <v>27.86</v>
      </c>
      <c r="AC23" s="51">
        <v>32.526329150000002</v>
      </c>
      <c r="AD23" s="51">
        <f t="shared" si="61"/>
        <v>32.129999999999995</v>
      </c>
      <c r="AE23" s="77">
        <f t="shared" si="62"/>
        <v>32.328164575000002</v>
      </c>
      <c r="AF23" s="84">
        <f t="shared" si="6"/>
        <v>49.745847024057895</v>
      </c>
      <c r="AH23" s="1">
        <v>22.79</v>
      </c>
      <c r="AI23" s="1">
        <v>29.22</v>
      </c>
      <c r="AJ23" s="1">
        <f t="shared" si="63"/>
        <v>6.43</v>
      </c>
      <c r="AK23" s="1">
        <f t="shared" si="64"/>
        <v>28.41</v>
      </c>
      <c r="AL23" s="1">
        <f t="shared" si="65"/>
        <v>0.80999999999999872</v>
      </c>
      <c r="AM23" s="1">
        <v>28.89</v>
      </c>
      <c r="AN23" s="1">
        <v>29.75</v>
      </c>
      <c r="AO23" s="1">
        <v>29.57</v>
      </c>
      <c r="AP23" s="51">
        <v>25.32</v>
      </c>
      <c r="AQ23" s="63">
        <f t="shared" si="120"/>
        <v>28.8</v>
      </c>
      <c r="AR23" s="51"/>
      <c r="AS23" s="63"/>
      <c r="AT23" s="10">
        <f t="shared" si="7"/>
        <v>29.167999999999999</v>
      </c>
      <c r="AU23" s="9">
        <f t="shared" si="8"/>
        <v>445.24433244797876</v>
      </c>
      <c r="AV23" s="9">
        <f t="shared" si="9"/>
        <v>0.32558051065501803</v>
      </c>
      <c r="AW23" s="9">
        <f t="shared" si="10"/>
        <v>1.8680186162672794</v>
      </c>
      <c r="AX23" s="9">
        <f t="shared" si="11"/>
        <v>0.32578678734082306</v>
      </c>
      <c r="AY23" s="9">
        <f t="shared" si="12"/>
        <v>8.668943557071164E-2</v>
      </c>
      <c r="AZ23" s="9"/>
      <c r="BA23" s="9"/>
      <c r="BB23" s="65">
        <v>34.46</v>
      </c>
      <c r="BC23" s="65">
        <v>35.32</v>
      </c>
      <c r="BD23" s="63">
        <v>34.464474269999997</v>
      </c>
      <c r="BE23" s="51">
        <v>27.76</v>
      </c>
      <c r="BF23" s="51">
        <f t="shared" si="118"/>
        <v>6.9881580899999953</v>
      </c>
      <c r="BG23" s="63">
        <f t="shared" si="66"/>
        <v>32.57</v>
      </c>
      <c r="BH23" s="11">
        <f t="shared" si="67"/>
        <v>34.203618567500001</v>
      </c>
      <c r="BI23" s="9">
        <f t="shared" si="68"/>
        <v>13.547840888568016</v>
      </c>
      <c r="BJ23" s="9">
        <f t="shared" si="13"/>
        <v>9.906724540481979E-3</v>
      </c>
      <c r="BK23" s="9">
        <f t="shared" si="14"/>
        <v>120.28240068055588</v>
      </c>
      <c r="BL23" s="9">
        <f t="shared" si="69"/>
        <v>9.9325607840227113E-3</v>
      </c>
      <c r="BM23" s="9">
        <f t="shared" si="15"/>
        <v>2.6429803834798404E-3</v>
      </c>
      <c r="BQ23" s="9">
        <v>30.23</v>
      </c>
      <c r="BR23" s="9">
        <v>30.07</v>
      </c>
      <c r="BS23" s="9">
        <f t="shared" si="16"/>
        <v>0.16000000000000014</v>
      </c>
      <c r="BT23" s="9">
        <v>31.78</v>
      </c>
      <c r="BU23" s="9">
        <v>30.55</v>
      </c>
      <c r="BW23" s="51"/>
      <c r="BX23" s="51"/>
      <c r="BY23" s="10">
        <f t="shared" si="17"/>
        <v>30.657499999999999</v>
      </c>
      <c r="BZ23" s="9">
        <f t="shared" si="18"/>
        <v>158.47508741452347</v>
      </c>
      <c r="CA23" s="9">
        <f t="shared" si="19"/>
        <v>0.11588333893626275</v>
      </c>
      <c r="CB23" s="9">
        <f t="shared" si="20"/>
        <v>1.7446688215808492</v>
      </c>
      <c r="CC23" s="9">
        <f t="shared" si="70"/>
        <v>0.11602438858059212</v>
      </c>
      <c r="CD23" s="9">
        <f t="shared" si="21"/>
        <v>3.0873224910641161E-2</v>
      </c>
      <c r="CG23" s="9">
        <v>30.34</v>
      </c>
      <c r="CH23" s="9">
        <v>31.97</v>
      </c>
      <c r="CI23" s="9">
        <f t="shared" si="71"/>
        <v>1.629999999999999</v>
      </c>
      <c r="CJ23" s="11">
        <f t="shared" si="22"/>
        <v>31.155000000000001</v>
      </c>
      <c r="CK23" s="9">
        <f t="shared" si="72"/>
        <v>112.23130168590556</v>
      </c>
      <c r="CL23" s="9">
        <f t="shared" si="23"/>
        <v>8.2068028386737074E-2</v>
      </c>
      <c r="CM23" s="9">
        <f t="shared" si="24"/>
        <v>3.8533104476568045</v>
      </c>
      <c r="CN23" s="6"/>
      <c r="CO23" s="9">
        <v>27.36</v>
      </c>
      <c r="CP23" s="9">
        <v>26.57</v>
      </c>
      <c r="CQ23" s="51">
        <v>21.06</v>
      </c>
      <c r="CS23" s="51"/>
      <c r="CT23" s="51"/>
      <c r="CU23" s="9">
        <f t="shared" si="25"/>
        <v>0.78999999999999915</v>
      </c>
      <c r="CV23" s="12">
        <f t="shared" si="26"/>
        <v>26.965</v>
      </c>
      <c r="CW23" s="9">
        <f t="shared" si="27"/>
        <v>2051.8329509945829</v>
      </c>
      <c r="CX23" s="9">
        <f t="shared" si="28"/>
        <v>1.5003825344405943</v>
      </c>
      <c r="CY23" s="9">
        <f t="shared" si="29"/>
        <v>5.1206606998886262</v>
      </c>
      <c r="CZ23" s="9">
        <f t="shared" si="73"/>
        <v>1.5000389892858152</v>
      </c>
      <c r="DA23" s="9">
        <f t="shared" si="30"/>
        <v>0.39914919317832515</v>
      </c>
      <c r="DE23" s="9">
        <v>35.200000000000003</v>
      </c>
      <c r="DF23" s="9">
        <v>39.06</v>
      </c>
      <c r="DG23" s="51"/>
      <c r="DH23" s="51"/>
      <c r="DI23" s="13">
        <f t="shared" si="31"/>
        <v>3.8599999999999994</v>
      </c>
      <c r="DJ23" s="14">
        <f t="shared" si="74"/>
        <v>37.130000000000003</v>
      </c>
      <c r="DK23" s="9">
        <f t="shared" si="75"/>
        <v>1.7800983596894209</v>
      </c>
      <c r="DL23" s="9">
        <f t="shared" si="32"/>
        <v>1.3016793044334969E-3</v>
      </c>
      <c r="DM23" s="9" t="e">
        <f t="shared" si="33"/>
        <v>#DIV/0!</v>
      </c>
      <c r="DN23" s="9">
        <f t="shared" si="76"/>
        <v>1.3065698777208073E-3</v>
      </c>
      <c r="DO23" s="9">
        <f t="shared" si="34"/>
        <v>3.4766850478444111E-4</v>
      </c>
      <c r="DP23" s="6"/>
      <c r="DT23" s="9">
        <v>28.54</v>
      </c>
      <c r="DU23" s="9">
        <v>24.16</v>
      </c>
      <c r="DV23" s="9">
        <f t="shared" si="77"/>
        <v>4.379999999999999</v>
      </c>
      <c r="DW23" s="15">
        <f t="shared" si="78"/>
        <v>26.35</v>
      </c>
      <c r="DX23" s="6"/>
      <c r="DY23" s="9"/>
      <c r="DZ23" s="16">
        <v>28.52</v>
      </c>
      <c r="EA23" s="16">
        <v>27.13</v>
      </c>
      <c r="EB23" s="16">
        <f t="shared" si="79"/>
        <v>1.3900000000000006</v>
      </c>
      <c r="EC23" s="17">
        <f t="shared" si="80"/>
        <v>27.824999999999999</v>
      </c>
      <c r="ED23" s="16">
        <f t="shared" si="35"/>
        <v>1130.082110551172</v>
      </c>
      <c r="EE23" s="16">
        <f t="shared" si="36"/>
        <v>0.82636135672392752</v>
      </c>
      <c r="EF23" s="16">
        <f t="shared" si="37"/>
        <v>1152.6514475034753</v>
      </c>
      <c r="EG23" s="9"/>
      <c r="EH23" s="16">
        <v>24.25</v>
      </c>
      <c r="EI23" s="16">
        <f t="shared" si="81"/>
        <v>6.52</v>
      </c>
      <c r="EJ23" s="18">
        <f t="shared" si="82"/>
        <v>30.12</v>
      </c>
      <c r="EK23" s="16">
        <v>30.77</v>
      </c>
      <c r="EL23" s="16">
        <f t="shared" si="83"/>
        <v>0.64999999999999858</v>
      </c>
      <c r="EM23" s="6"/>
      <c r="EQ23" s="9"/>
      <c r="ER23" s="9">
        <v>26.78</v>
      </c>
      <c r="ES23" s="65">
        <v>32.72</v>
      </c>
      <c r="ET23" s="9">
        <f t="shared" si="84"/>
        <v>5.9399999999999977</v>
      </c>
      <c r="EU23" s="65">
        <f t="shared" si="38"/>
        <v>31.61</v>
      </c>
      <c r="EV23" s="51">
        <v>24.61</v>
      </c>
      <c r="EW23" s="64">
        <f t="shared" si="85"/>
        <v>30.61</v>
      </c>
      <c r="EX23" s="51">
        <v>25.31</v>
      </c>
      <c r="EY23" s="51">
        <f t="shared" si="86"/>
        <v>6.1425000000000018</v>
      </c>
      <c r="EZ23" s="63">
        <f t="shared" si="87"/>
        <v>30.869999999999997</v>
      </c>
      <c r="FA23" s="9">
        <f t="shared" si="39"/>
        <v>2.1099999999999994</v>
      </c>
      <c r="FB23" s="50">
        <f t="shared" si="88"/>
        <v>31.452500000000001</v>
      </c>
      <c r="FC23" s="9">
        <f t="shared" si="40"/>
        <v>91.307615222332544</v>
      </c>
      <c r="FD23" s="9">
        <f t="shared" si="41"/>
        <v>6.6767789782595996E-2</v>
      </c>
      <c r="FE23" s="9">
        <f t="shared" si="42"/>
        <v>1.469487851368376</v>
      </c>
      <c r="FF23" s="9">
        <f t="shared" si="89"/>
        <v>6.6869864306267221E-2</v>
      </c>
      <c r="FG23" s="9">
        <f t="shared" si="43"/>
        <v>1.7793572418073302E-2</v>
      </c>
      <c r="FK23" s="9">
        <v>26.08</v>
      </c>
      <c r="FL23" s="9">
        <v>21.5</v>
      </c>
      <c r="FM23" s="9">
        <f t="shared" si="90"/>
        <v>4.5799999999999983</v>
      </c>
      <c r="FN23" s="9">
        <f t="shared" si="91"/>
        <v>26.81</v>
      </c>
      <c r="FO23" s="9">
        <f t="shared" si="92"/>
        <v>0.73000000000000043</v>
      </c>
      <c r="FP23" s="7">
        <f t="shared" si="93"/>
        <v>26.445</v>
      </c>
      <c r="FQ23" s="9">
        <f t="shared" si="44"/>
        <v>2942.8355922820201</v>
      </c>
      <c r="FR23" s="9">
        <f t="shared" si="45"/>
        <v>2.1519193958990779</v>
      </c>
      <c r="FS23" s="9">
        <f t="shared" si="46"/>
        <v>3.6327206278803179</v>
      </c>
      <c r="FT23" s="9">
        <f t="shared" si="94"/>
        <v>2.1509887809147514</v>
      </c>
      <c r="FU23" s="9">
        <f t="shared" si="47"/>
        <v>0.57236208029934244</v>
      </c>
      <c r="FW23" s="16">
        <v>30.28</v>
      </c>
      <c r="FX23" s="9">
        <v>25.47</v>
      </c>
      <c r="FY23" s="9">
        <v>24.42</v>
      </c>
      <c r="FZ23" s="9">
        <v>23.56</v>
      </c>
      <c r="GA23" s="51">
        <v>21.68</v>
      </c>
      <c r="GB23" s="51">
        <f t="shared" si="95"/>
        <v>2.8033333333333346</v>
      </c>
      <c r="GC23" s="63">
        <f t="shared" si="96"/>
        <v>25.65</v>
      </c>
      <c r="GD23" s="51">
        <v>27.999693820000001</v>
      </c>
      <c r="GE23" s="51">
        <f t="shared" si="97"/>
        <v>-3.5163604866666667</v>
      </c>
      <c r="GF23" s="63">
        <f t="shared" si="98"/>
        <v>24.71969382</v>
      </c>
      <c r="GG23" s="9">
        <f t="shared" si="99"/>
        <v>1.9100000000000001</v>
      </c>
      <c r="GH23" s="11">
        <f t="shared" si="100"/>
        <v>24.763938763999999</v>
      </c>
      <c r="GI23" s="9">
        <f t="shared" si="48"/>
        <v>9442.818545051121</v>
      </c>
      <c r="GJ23" s="9">
        <f t="shared" si="49"/>
        <v>6.9049675871609741</v>
      </c>
      <c r="GK23" s="9">
        <f t="shared" si="50"/>
        <v>4.0452495218646485</v>
      </c>
      <c r="GL23" s="9">
        <f t="shared" si="101"/>
        <v>6.8974411196836014</v>
      </c>
      <c r="GM23" s="9">
        <f t="shared" si="51"/>
        <v>1.8353576657547397</v>
      </c>
      <c r="GN23" s="9"/>
      <c r="GO23" s="9"/>
      <c r="GP23" s="8">
        <v>22.69</v>
      </c>
      <c r="GQ23" s="65">
        <v>26.44</v>
      </c>
      <c r="GR23" s="65">
        <v>26.55</v>
      </c>
      <c r="GS23" s="51">
        <v>27.92601866</v>
      </c>
      <c r="GT23" s="51">
        <f t="shared" si="102"/>
        <v>-1.4310186599999994</v>
      </c>
      <c r="GU23" s="63">
        <f t="shared" si="103"/>
        <v>26.21601866</v>
      </c>
      <c r="GV23" s="51">
        <v>22.18</v>
      </c>
      <c r="GW23" s="51">
        <f t="shared" si="104"/>
        <v>4.3150000000000013</v>
      </c>
      <c r="GX23" s="63">
        <f t="shared" si="105"/>
        <v>25.54</v>
      </c>
      <c r="GY23" s="9">
        <f t="shared" si="106"/>
        <v>0.10999999999999943</v>
      </c>
      <c r="GZ23" s="11">
        <f t="shared" si="107"/>
        <v>26.186504665000001</v>
      </c>
      <c r="HA23" s="9">
        <f t="shared" si="52"/>
        <v>3520.6657463139541</v>
      </c>
      <c r="HB23" s="9">
        <f t="shared" si="53"/>
        <v>2.5744519761280813</v>
      </c>
      <c r="HC23" s="9">
        <f t="shared" si="54"/>
        <v>5.6624261038284294</v>
      </c>
      <c r="HD23" s="9">
        <f t="shared" si="108"/>
        <v>2.5730782560576704</v>
      </c>
      <c r="HE23" s="9">
        <f t="shared" si="55"/>
        <v>0.68467694321672057</v>
      </c>
      <c r="HF23" s="6"/>
      <c r="HG23" s="6"/>
      <c r="HH23" s="16">
        <v>25.13</v>
      </c>
      <c r="HI23" s="16">
        <v>30.46</v>
      </c>
      <c r="HJ23" s="65">
        <v>30.44</v>
      </c>
      <c r="HK23" s="9">
        <v>29.59</v>
      </c>
      <c r="HL23" s="51">
        <v>23.13</v>
      </c>
      <c r="HM23" s="51">
        <f t="shared" si="109"/>
        <v>6.8850000000000016</v>
      </c>
      <c r="HN23" s="63">
        <f t="shared" si="110"/>
        <v>29.349999999999998</v>
      </c>
      <c r="HO23" s="51">
        <v>24.05</v>
      </c>
      <c r="HP23" s="51">
        <f t="shared" si="111"/>
        <v>5.9649999999999999</v>
      </c>
      <c r="HQ23" s="63">
        <f t="shared" si="112"/>
        <v>29.51</v>
      </c>
      <c r="HR23" s="9">
        <f t="shared" si="113"/>
        <v>0.87000000000000099</v>
      </c>
      <c r="HS23" s="11">
        <f t="shared" si="114"/>
        <v>29.766666666666666</v>
      </c>
      <c r="HT23" s="9">
        <f t="shared" si="56"/>
        <v>293.95442353605955</v>
      </c>
      <c r="HU23" s="9">
        <f t="shared" si="57"/>
        <v>0.21495126237312354</v>
      </c>
      <c r="HV23" s="9">
        <f t="shared" si="58"/>
        <v>4.0731462115271322</v>
      </c>
      <c r="HW23" s="9">
        <f t="shared" si="115"/>
        <v>0.21513785931108226</v>
      </c>
      <c r="HX23" s="9">
        <f t="shared" si="59"/>
        <v>5.7246580641890608E-2</v>
      </c>
    </row>
    <row r="24" spans="1:232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L24" s="5">
        <f t="shared" si="2"/>
        <v>26.975000000000001</v>
      </c>
      <c r="M24" s="84">
        <f t="shared" si="3"/>
        <v>2037.6519291302693</v>
      </c>
      <c r="O24" s="48">
        <v>17.670000000000002</v>
      </c>
      <c r="P24" s="85">
        <v>24.12</v>
      </c>
      <c r="Q24" s="85">
        <v>24.88</v>
      </c>
      <c r="R24" s="86">
        <v>23.16</v>
      </c>
      <c r="S24" s="85">
        <v>23.25</v>
      </c>
      <c r="T24" s="87">
        <v>23.7</v>
      </c>
      <c r="Y24" s="88">
        <f t="shared" si="4"/>
        <v>23.987500000000001</v>
      </c>
      <c r="Z24" s="84">
        <f t="shared" si="5"/>
        <v>16179.496410534062</v>
      </c>
      <c r="AB24" s="51">
        <v>27.59</v>
      </c>
      <c r="AC24" s="51">
        <v>32.678573040000003</v>
      </c>
      <c r="AD24" s="51">
        <f t="shared" si="61"/>
        <v>31.86</v>
      </c>
      <c r="AE24" s="77">
        <f t="shared" si="62"/>
        <v>32.269286520000001</v>
      </c>
      <c r="AF24" s="84">
        <f t="shared" si="6"/>
        <v>51.819223414987732</v>
      </c>
      <c r="AH24" s="1">
        <v>23.11</v>
      </c>
      <c r="AI24" s="1">
        <v>28.16</v>
      </c>
      <c r="AJ24" s="1">
        <f t="shared" si="63"/>
        <v>5.0500000000000007</v>
      </c>
      <c r="AK24" s="1">
        <f t="shared" si="64"/>
        <v>28.73</v>
      </c>
      <c r="AL24" s="1">
        <f t="shared" si="65"/>
        <v>0.57000000000000028</v>
      </c>
      <c r="AM24" s="1">
        <v>29.67</v>
      </c>
      <c r="AN24" s="1">
        <v>29.36</v>
      </c>
      <c r="AO24" s="1">
        <v>29.29</v>
      </c>
      <c r="AP24" s="51">
        <v>26.01</v>
      </c>
      <c r="AQ24" s="63">
        <f t="shared" si="120"/>
        <v>29.490000000000002</v>
      </c>
      <c r="AR24" s="51"/>
      <c r="AS24" s="63"/>
      <c r="AT24" s="10">
        <f t="shared" si="7"/>
        <v>29.042000000000002</v>
      </c>
      <c r="AU24" s="9">
        <f t="shared" si="8"/>
        <v>485.90302188818828</v>
      </c>
      <c r="AV24" s="9">
        <f t="shared" si="9"/>
        <v>0.23846222946211731</v>
      </c>
      <c r="AW24" s="9">
        <f t="shared" si="10"/>
        <v>1.3681773611560901</v>
      </c>
      <c r="AX24" s="9">
        <f t="shared" si="11"/>
        <v>0.2386552535349292</v>
      </c>
      <c r="AY24" s="9">
        <f t="shared" si="12"/>
        <v>3.0091503460335456E-2</v>
      </c>
      <c r="AZ24" s="9"/>
      <c r="BA24" s="9"/>
      <c r="BB24" s="65">
        <v>36.200000000000003</v>
      </c>
      <c r="BC24" s="65">
        <v>36.590000000000003</v>
      </c>
      <c r="BD24" s="63">
        <v>35.211085150000002</v>
      </c>
      <c r="BE24" s="51">
        <v>30.5</v>
      </c>
      <c r="BF24" s="51">
        <f t="shared" si="118"/>
        <v>5.5003617166666672</v>
      </c>
      <c r="BG24" s="63">
        <f t="shared" si="66"/>
        <v>35.31</v>
      </c>
      <c r="BH24" s="11">
        <f t="shared" si="67"/>
        <v>35.827771287499999</v>
      </c>
      <c r="BI24" s="9">
        <f t="shared" si="68"/>
        <v>4.3921310330989272</v>
      </c>
      <c r="BJ24" s="9">
        <f t="shared" si="13"/>
        <v>2.1554864058522596E-3</v>
      </c>
      <c r="BK24" s="9">
        <f t="shared" si="14"/>
        <v>26.170817455433053</v>
      </c>
      <c r="BL24" s="9">
        <f t="shared" si="69"/>
        <v>2.1629690129510572E-3</v>
      </c>
      <c r="BM24" s="9">
        <f t="shared" si="15"/>
        <v>2.727238917801114E-4</v>
      </c>
      <c r="BQ24" s="9">
        <v>29.84</v>
      </c>
      <c r="BR24" s="9">
        <v>29.92</v>
      </c>
      <c r="BS24" s="9">
        <f t="shared" si="16"/>
        <v>8.0000000000001847E-2</v>
      </c>
      <c r="BT24" s="9">
        <v>28.55</v>
      </c>
      <c r="BU24" s="9">
        <v>29.95</v>
      </c>
      <c r="BW24" s="51"/>
      <c r="BX24" s="51"/>
      <c r="BY24" s="10">
        <f t="shared" si="17"/>
        <v>29.565000000000001</v>
      </c>
      <c r="BZ24" s="9">
        <f t="shared" si="18"/>
        <v>338.08196194689543</v>
      </c>
      <c r="CA24" s="9">
        <f t="shared" si="19"/>
        <v>0.16591742540208962</v>
      </c>
      <c r="CB24" s="9">
        <f t="shared" si="20"/>
        <v>2.4979514890851111</v>
      </c>
      <c r="CC24" s="9">
        <f t="shared" si="70"/>
        <v>0.16608572676206398</v>
      </c>
      <c r="CD24" s="9">
        <f t="shared" si="21"/>
        <v>2.0941375258020506E-2</v>
      </c>
      <c r="CG24" s="9">
        <v>31.51</v>
      </c>
      <c r="CH24" s="9">
        <v>33.39</v>
      </c>
      <c r="CI24" s="9">
        <f t="shared" si="71"/>
        <v>1.879999999999999</v>
      </c>
      <c r="CJ24" s="11">
        <f t="shared" si="22"/>
        <v>32.450000000000003</v>
      </c>
      <c r="CK24" s="9">
        <f t="shared" si="72"/>
        <v>45.715134304435225</v>
      </c>
      <c r="CL24" s="9">
        <f t="shared" si="23"/>
        <v>2.2435202818936701E-2</v>
      </c>
      <c r="CM24" s="9">
        <f t="shared" si="24"/>
        <v>1.0533919617286582</v>
      </c>
      <c r="CN24" s="6"/>
      <c r="CO24" s="9">
        <v>29.5</v>
      </c>
      <c r="CP24" s="9">
        <v>27.99</v>
      </c>
      <c r="CQ24" s="51">
        <v>23.44</v>
      </c>
      <c r="CS24" s="51"/>
      <c r="CT24" s="51"/>
      <c r="CU24" s="9">
        <f t="shared" si="25"/>
        <v>1.5100000000000016</v>
      </c>
      <c r="CV24" s="12">
        <f t="shared" si="26"/>
        <v>28.744999999999997</v>
      </c>
      <c r="CW24" s="9">
        <f t="shared" si="27"/>
        <v>597.04353498811884</v>
      </c>
      <c r="CX24" s="9">
        <f t="shared" si="28"/>
        <v>0.29300565344492119</v>
      </c>
      <c r="CY24" s="9">
        <f t="shared" si="29"/>
        <v>1</v>
      </c>
      <c r="CZ24" s="9">
        <f t="shared" si="73"/>
        <v>0.29320873730797054</v>
      </c>
      <c r="DA24" s="9">
        <f t="shared" si="30"/>
        <v>3.6970029373403462E-2</v>
      </c>
      <c r="DE24" s="9">
        <v>37.83</v>
      </c>
      <c r="DF24" s="9">
        <v>39.04</v>
      </c>
      <c r="DG24" s="51"/>
      <c r="DH24" s="51"/>
      <c r="DI24" s="13">
        <f t="shared" si="31"/>
        <v>1.2100000000000009</v>
      </c>
      <c r="DJ24" s="14">
        <f t="shared" si="74"/>
        <v>38.435000000000002</v>
      </c>
      <c r="DK24" s="9">
        <f t="shared" si="75"/>
        <v>0.72007544255631295</v>
      </c>
      <c r="DL24" s="9">
        <f t="shared" si="32"/>
        <v>3.53384909494166E-4</v>
      </c>
      <c r="DM24" s="9" t="e">
        <f t="shared" si="33"/>
        <v>#DIV/0!</v>
      </c>
      <c r="DN24" s="9">
        <f t="shared" si="76"/>
        <v>3.5497375911140396E-4</v>
      </c>
      <c r="DO24" s="9">
        <f t="shared" si="34"/>
        <v>4.4757841876150985E-5</v>
      </c>
      <c r="DP24" s="6"/>
      <c r="DT24" s="9">
        <v>28.12</v>
      </c>
      <c r="DU24" s="9">
        <v>25.23</v>
      </c>
      <c r="DV24" s="9">
        <f t="shared" si="77"/>
        <v>2.8900000000000006</v>
      </c>
      <c r="DW24" s="15">
        <f t="shared" si="78"/>
        <v>26.675000000000001</v>
      </c>
      <c r="DX24" s="6"/>
      <c r="DY24" s="9"/>
      <c r="DZ24" s="16">
        <v>29.65</v>
      </c>
      <c r="EA24" s="16">
        <v>27.84</v>
      </c>
      <c r="EB24" s="16">
        <f t="shared" si="79"/>
        <v>1.8099999999999987</v>
      </c>
      <c r="EC24" s="17">
        <f t="shared" si="80"/>
        <v>28.744999999999997</v>
      </c>
      <c r="ED24" s="16">
        <f t="shared" si="35"/>
        <v>597.04353498811884</v>
      </c>
      <c r="EE24" s="16">
        <f t="shared" si="36"/>
        <v>0.29300565344492119</v>
      </c>
      <c r="EF24" s="16">
        <f t="shared" si="37"/>
        <v>408.69939987140606</v>
      </c>
      <c r="EG24" s="9"/>
      <c r="EH24" s="16">
        <v>25.6</v>
      </c>
      <c r="EI24" s="16">
        <f t="shared" si="81"/>
        <v>7.1299999999999955</v>
      </c>
      <c r="EJ24" s="18">
        <f t="shared" si="82"/>
        <v>31.470000000000002</v>
      </c>
      <c r="EK24" s="16">
        <v>32.729999999999997</v>
      </c>
      <c r="EL24" s="16">
        <f t="shared" si="83"/>
        <v>1.2599999999999945</v>
      </c>
      <c r="EM24" s="6"/>
      <c r="EQ24" s="9"/>
      <c r="ER24" s="9">
        <v>27.01</v>
      </c>
      <c r="ES24" s="65">
        <v>31.47</v>
      </c>
      <c r="ET24" s="9">
        <f t="shared" si="84"/>
        <v>4.4599999999999973</v>
      </c>
      <c r="EU24" s="65">
        <f t="shared" si="38"/>
        <v>31.840000000000003</v>
      </c>
      <c r="EV24" s="51">
        <v>24.98</v>
      </c>
      <c r="EW24" s="64">
        <f t="shared" si="85"/>
        <v>30.98</v>
      </c>
      <c r="EX24" s="51">
        <v>25.08</v>
      </c>
      <c r="EY24" s="51">
        <f t="shared" si="86"/>
        <v>6.1525000000000034</v>
      </c>
      <c r="EZ24" s="63">
        <f t="shared" si="87"/>
        <v>30.639999999999997</v>
      </c>
      <c r="FA24" s="9">
        <f t="shared" si="39"/>
        <v>0.86000000000000298</v>
      </c>
      <c r="FB24" s="50">
        <f t="shared" si="88"/>
        <v>31.232500000000002</v>
      </c>
      <c r="FC24" s="9">
        <f t="shared" si="40"/>
        <v>106.35820520480122</v>
      </c>
      <c r="FD24" s="9">
        <f t="shared" si="41"/>
        <v>5.2196454008805168E-2</v>
      </c>
      <c r="FE24" s="9">
        <f t="shared" si="42"/>
        <v>1.1487882899853139</v>
      </c>
      <c r="FF24" s="9">
        <f t="shared" si="89"/>
        <v>5.228351694119876E-2</v>
      </c>
      <c r="FG24" s="9">
        <f t="shared" si="43"/>
        <v>6.5923109072657613E-3</v>
      </c>
      <c r="FK24" s="9">
        <v>27.06</v>
      </c>
      <c r="FL24" s="9">
        <v>23.09</v>
      </c>
      <c r="FM24" s="9">
        <f t="shared" si="90"/>
        <v>3.9699999999999989</v>
      </c>
      <c r="FN24" s="9">
        <f t="shared" si="91"/>
        <v>28.4</v>
      </c>
      <c r="FO24" s="9">
        <f t="shared" si="92"/>
        <v>1.3399999999999999</v>
      </c>
      <c r="FP24" s="7">
        <f t="shared" si="93"/>
        <v>27.729999999999997</v>
      </c>
      <c r="FQ24" s="9">
        <f t="shared" si="44"/>
        <v>1207.0464969790848</v>
      </c>
      <c r="FR24" s="9">
        <f t="shared" si="45"/>
        <v>0.59237128761941615</v>
      </c>
      <c r="FS24" s="9">
        <f t="shared" si="46"/>
        <v>1</v>
      </c>
      <c r="FT24" s="9">
        <f t="shared" si="94"/>
        <v>0.59254638547079286</v>
      </c>
      <c r="FU24" s="9">
        <f t="shared" si="47"/>
        <v>7.4712839314027377E-2</v>
      </c>
      <c r="FW24" s="16">
        <v>31.26</v>
      </c>
      <c r="FX24" s="9">
        <v>26.38</v>
      </c>
      <c r="FY24" s="9">
        <v>24.24</v>
      </c>
      <c r="FZ24" s="9">
        <v>24.27</v>
      </c>
      <c r="GA24" s="51">
        <v>23.63</v>
      </c>
      <c r="GB24" s="51">
        <f t="shared" si="95"/>
        <v>1.3333333333333357</v>
      </c>
      <c r="GC24" s="63">
        <f t="shared" si="96"/>
        <v>27.599999999999998</v>
      </c>
      <c r="GD24" s="51">
        <v>27.661358799999999</v>
      </c>
      <c r="GE24" s="51">
        <f t="shared" si="97"/>
        <v>-2.6980254666666639</v>
      </c>
      <c r="GF24" s="63">
        <f t="shared" si="98"/>
        <v>24.381358799999997</v>
      </c>
      <c r="GG24" s="9">
        <f t="shared" si="99"/>
        <v>2.1400000000000006</v>
      </c>
      <c r="GH24" s="11">
        <f t="shared" si="100"/>
        <v>25.374271759999999</v>
      </c>
      <c r="GI24" s="9">
        <f t="shared" si="48"/>
        <v>6183.9980773930665</v>
      </c>
      <c r="GJ24" s="9">
        <f t="shared" si="49"/>
        <v>3.0348647818533863</v>
      </c>
      <c r="GK24" s="9">
        <f t="shared" si="50"/>
        <v>1.7779642196356722</v>
      </c>
      <c r="GL24" s="9">
        <f t="shared" si="101"/>
        <v>3.0329637185375726</v>
      </c>
      <c r="GM24" s="9">
        <f t="shared" si="51"/>
        <v>0.3824195649566442</v>
      </c>
      <c r="GN24" s="9"/>
      <c r="GO24" s="9"/>
      <c r="GP24" s="8">
        <v>23.1</v>
      </c>
      <c r="GQ24" s="65">
        <v>27.25</v>
      </c>
      <c r="GR24" s="65">
        <v>27.03</v>
      </c>
      <c r="GS24" s="51">
        <v>29.911307059999999</v>
      </c>
      <c r="GT24" s="51">
        <f t="shared" si="102"/>
        <v>-2.771307059999998</v>
      </c>
      <c r="GU24" s="63">
        <f t="shared" si="103"/>
        <v>28.201307059999998</v>
      </c>
      <c r="GV24" s="51">
        <v>22.78</v>
      </c>
      <c r="GW24" s="51">
        <f t="shared" si="104"/>
        <v>4.3599999999999994</v>
      </c>
      <c r="GX24" s="63">
        <f t="shared" si="105"/>
        <v>26.14</v>
      </c>
      <c r="GY24" s="9">
        <f t="shared" si="106"/>
        <v>0.21999999999999886</v>
      </c>
      <c r="GZ24" s="11">
        <f t="shared" si="107"/>
        <v>27.155326765000002</v>
      </c>
      <c r="HA24" s="9">
        <f t="shared" si="52"/>
        <v>1798.107193114914</v>
      </c>
      <c r="HB24" s="9">
        <f t="shared" si="53"/>
        <v>0.8824407973752415</v>
      </c>
      <c r="HC24" s="9">
        <f t="shared" si="54"/>
        <v>1.9409007635309443</v>
      </c>
      <c r="HD24" s="9">
        <f t="shared" si="108"/>
        <v>0.88250309002218497</v>
      </c>
      <c r="HE24" s="9">
        <f t="shared" si="55"/>
        <v>0.11127282720081681</v>
      </c>
      <c r="HF24" s="6"/>
      <c r="HG24" s="6"/>
      <c r="HH24" s="16">
        <v>26.36</v>
      </c>
      <c r="HI24" s="16">
        <v>31.12</v>
      </c>
      <c r="HJ24" s="65">
        <v>30.82</v>
      </c>
      <c r="HK24" s="9">
        <v>30.65</v>
      </c>
      <c r="HL24" s="51">
        <v>23.19</v>
      </c>
      <c r="HM24" s="51">
        <f t="shared" si="109"/>
        <v>7.5449999999999982</v>
      </c>
      <c r="HN24" s="63">
        <f t="shared" si="110"/>
        <v>29.41</v>
      </c>
      <c r="HO24" s="51">
        <v>24.59</v>
      </c>
      <c r="HP24" s="51">
        <f t="shared" si="111"/>
        <v>6.1449999999999996</v>
      </c>
      <c r="HQ24" s="63">
        <f t="shared" si="112"/>
        <v>30.05</v>
      </c>
      <c r="HR24" s="9">
        <f t="shared" si="113"/>
        <v>0.47000000000000242</v>
      </c>
      <c r="HS24" s="11">
        <f t="shared" si="114"/>
        <v>30.093333333333334</v>
      </c>
      <c r="HT24" s="9">
        <f t="shared" si="56"/>
        <v>234.36243411986661</v>
      </c>
      <c r="HU24" s="9">
        <f t="shared" si="57"/>
        <v>0.11501593121446384</v>
      </c>
      <c r="HV24" s="9">
        <f t="shared" si="58"/>
        <v>2.179455469669457</v>
      </c>
      <c r="HW24" s="9">
        <f t="shared" si="115"/>
        <v>0.11515641341977037</v>
      </c>
      <c r="HX24" s="9">
        <f t="shared" si="59"/>
        <v>1.4519812832838703E-2</v>
      </c>
    </row>
    <row r="25" spans="1:232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L25" s="5">
        <f t="shared" si="2"/>
        <v>28.634999999999998</v>
      </c>
      <c r="M25" s="84">
        <f t="shared" si="3"/>
        <v>644.37398716693986</v>
      </c>
      <c r="O25" s="48">
        <v>18.649999999999999</v>
      </c>
      <c r="P25" s="85">
        <v>24.66</v>
      </c>
      <c r="Q25" s="85">
        <v>25.11</v>
      </c>
      <c r="R25" s="86">
        <v>24.58</v>
      </c>
      <c r="S25" s="85">
        <v>25.35</v>
      </c>
      <c r="T25" s="87">
        <v>24.68</v>
      </c>
      <c r="Y25" s="88">
        <f t="shared" si="4"/>
        <v>24.950000000000003</v>
      </c>
      <c r="Z25" s="84">
        <f t="shared" si="5"/>
        <v>8299.6542355479796</v>
      </c>
      <c r="AB25" s="51">
        <v>27.97</v>
      </c>
      <c r="AC25" s="51">
        <v>31.337235060000001</v>
      </c>
      <c r="AD25" s="51">
        <f t="shared" si="61"/>
        <v>32.239999999999995</v>
      </c>
      <c r="AE25" s="77">
        <f t="shared" si="62"/>
        <v>31.788617529999996</v>
      </c>
      <c r="AF25" s="84">
        <f t="shared" si="6"/>
        <v>72.321662333941674</v>
      </c>
      <c r="AH25" s="1">
        <v>23.34</v>
      </c>
      <c r="AI25" s="1">
        <v>28.19</v>
      </c>
      <c r="AJ25" s="1">
        <f t="shared" si="63"/>
        <v>4.8500000000000014</v>
      </c>
      <c r="AK25" s="1">
        <f t="shared" si="64"/>
        <v>28.96</v>
      </c>
      <c r="AL25" s="1">
        <f t="shared" si="65"/>
        <v>0.76999999999999957</v>
      </c>
      <c r="AM25" s="1">
        <v>29.65</v>
      </c>
      <c r="AN25" s="1">
        <v>29.44</v>
      </c>
      <c r="AO25" s="1">
        <v>29.63</v>
      </c>
      <c r="AP25" s="51">
        <v>26.67</v>
      </c>
      <c r="AQ25" s="63">
        <f t="shared" si="120"/>
        <v>30.150000000000002</v>
      </c>
      <c r="AR25" s="51"/>
      <c r="AS25" s="63"/>
      <c r="AT25" s="10">
        <f t="shared" si="7"/>
        <v>29.173999999999999</v>
      </c>
      <c r="AU25" s="9">
        <f t="shared" si="8"/>
        <v>443.3954171324508</v>
      </c>
      <c r="AV25" s="9">
        <f t="shared" si="9"/>
        <v>0.68810260184754957</v>
      </c>
      <c r="AW25" s="9">
        <f t="shared" si="10"/>
        <v>3.9479896003823138</v>
      </c>
      <c r="AX25" s="9">
        <f t="shared" si="11"/>
        <v>0.68824780079534797</v>
      </c>
      <c r="AY25" s="9">
        <f t="shared" si="12"/>
        <v>5.3511767784153681E-2</v>
      </c>
      <c r="AZ25" s="9"/>
      <c r="BA25" s="9"/>
      <c r="BB25" s="65">
        <v>35.28</v>
      </c>
      <c r="BC25" s="65">
        <v>37.04</v>
      </c>
      <c r="BD25" s="63">
        <v>36.016626600000002</v>
      </c>
      <c r="BE25" s="51">
        <v>30.99</v>
      </c>
      <c r="BF25" s="51">
        <f t="shared" si="118"/>
        <v>5.1222088666666643</v>
      </c>
      <c r="BG25" s="63">
        <f t="shared" si="66"/>
        <v>35.799999999999997</v>
      </c>
      <c r="BH25" s="11">
        <f t="shared" si="67"/>
        <v>36.03415665</v>
      </c>
      <c r="BI25" s="9">
        <f t="shared" si="68"/>
        <v>3.806378897862583</v>
      </c>
      <c r="BJ25" s="9">
        <f t="shared" si="13"/>
        <v>5.9070958382378856E-3</v>
      </c>
      <c r="BK25" s="9">
        <f t="shared" si="14"/>
        <v>71.720947278787008</v>
      </c>
      <c r="BL25" s="9">
        <f t="shared" si="69"/>
        <v>5.9242299273880488E-3</v>
      </c>
      <c r="BM25" s="9">
        <f t="shared" si="15"/>
        <v>4.6061319165564368E-4</v>
      </c>
      <c r="BQ25" s="9">
        <v>29.34</v>
      </c>
      <c r="BR25" s="9">
        <v>29.33</v>
      </c>
      <c r="BS25" s="9">
        <f t="shared" si="16"/>
        <v>1.0000000000001563E-2</v>
      </c>
      <c r="BT25" s="9">
        <v>28.82</v>
      </c>
      <c r="BU25" s="9">
        <v>30.31</v>
      </c>
      <c r="BW25" s="51"/>
      <c r="BX25" s="51"/>
      <c r="BY25" s="10">
        <f t="shared" si="17"/>
        <v>29.450000000000003</v>
      </c>
      <c r="BZ25" s="9">
        <f t="shared" si="18"/>
        <v>366.15081065627595</v>
      </c>
      <c r="CA25" s="9">
        <f t="shared" si="19"/>
        <v>0.56822717544216472</v>
      </c>
      <c r="CB25" s="9">
        <f t="shared" si="20"/>
        <v>8.5548815357672829</v>
      </c>
      <c r="CC25" s="9">
        <f t="shared" si="70"/>
        <v>0.56840848661800514</v>
      </c>
      <c r="CD25" s="9">
        <f t="shared" si="21"/>
        <v>4.4194173824159223E-2</v>
      </c>
      <c r="CG25" s="9">
        <v>30.8</v>
      </c>
      <c r="CH25" s="9">
        <v>34.43</v>
      </c>
      <c r="CI25" s="9">
        <f t="shared" si="71"/>
        <v>3.629999999999999</v>
      </c>
      <c r="CJ25" s="11">
        <f t="shared" si="22"/>
        <v>32.615000000000002</v>
      </c>
      <c r="CK25" s="9">
        <f t="shared" si="72"/>
        <v>40.771998541092572</v>
      </c>
      <c r="CL25" s="9">
        <f t="shared" si="23"/>
        <v>6.3273812030108609E-2</v>
      </c>
      <c r="CM25" s="9">
        <f t="shared" si="24"/>
        <v>2.9708724061182976</v>
      </c>
      <c r="CN25" s="6"/>
      <c r="CO25" s="9">
        <v>29.47</v>
      </c>
      <c r="CP25" s="9">
        <v>27.54</v>
      </c>
      <c r="CQ25" s="51">
        <v>22.65</v>
      </c>
      <c r="CS25" s="51"/>
      <c r="CT25" s="51"/>
      <c r="CU25" s="9">
        <f t="shared" si="25"/>
        <v>1.9299999999999997</v>
      </c>
      <c r="CV25" s="12">
        <f t="shared" si="26"/>
        <v>28.504999999999999</v>
      </c>
      <c r="CW25" s="9">
        <f t="shared" si="27"/>
        <v>705.17027950733666</v>
      </c>
      <c r="CX25" s="9">
        <f t="shared" si="28"/>
        <v>1.0943493895644272</v>
      </c>
      <c r="CY25" s="9">
        <f t="shared" si="29"/>
        <v>3.7349087865642208</v>
      </c>
      <c r="CZ25" s="9">
        <f t="shared" si="73"/>
        <v>1.0942937012607388</v>
      </c>
      <c r="DA25" s="9">
        <f t="shared" si="30"/>
        <v>8.5082132281217304E-2</v>
      </c>
      <c r="DE25" s="9">
        <v>39.22</v>
      </c>
      <c r="DF25" s="9">
        <v>39.21</v>
      </c>
      <c r="DG25" s="51"/>
      <c r="DH25" s="51"/>
      <c r="DI25" s="13">
        <f t="shared" si="31"/>
        <v>9.9999999999980105E-3</v>
      </c>
      <c r="DJ25" s="14">
        <f t="shared" si="74"/>
        <v>39.215000000000003</v>
      </c>
      <c r="DK25" s="9">
        <f t="shared" si="75"/>
        <v>0.41922000614118377</v>
      </c>
      <c r="DL25" s="9">
        <f t="shared" si="32"/>
        <v>6.5058493125138401E-4</v>
      </c>
      <c r="DM25" s="9" t="e">
        <f t="shared" si="33"/>
        <v>#DIV/0!</v>
      </c>
      <c r="DN25" s="9">
        <f t="shared" si="76"/>
        <v>6.5328493886040431E-4</v>
      </c>
      <c r="DO25" s="9">
        <f t="shared" si="34"/>
        <v>5.0793379804170203E-5</v>
      </c>
      <c r="DP25" s="6"/>
      <c r="DT25" s="9">
        <v>29.37</v>
      </c>
      <c r="DU25" s="9">
        <v>25.32</v>
      </c>
      <c r="DV25" s="9">
        <f t="shared" si="77"/>
        <v>4.0500000000000007</v>
      </c>
      <c r="DW25" s="15">
        <f t="shared" si="78"/>
        <v>27.344999999999999</v>
      </c>
      <c r="DX25" s="6"/>
      <c r="DY25" s="9"/>
      <c r="DZ25" s="16">
        <v>29.65</v>
      </c>
      <c r="EA25" s="16">
        <v>29.08</v>
      </c>
      <c r="EB25" s="16">
        <f t="shared" si="79"/>
        <v>0.57000000000000028</v>
      </c>
      <c r="EC25" s="17">
        <f t="shared" si="80"/>
        <v>29.364999999999998</v>
      </c>
      <c r="ED25" s="16">
        <f t="shared" si="35"/>
        <v>388.38459893985566</v>
      </c>
      <c r="EE25" s="16">
        <f t="shared" si="36"/>
        <v>0.60273165378296956</v>
      </c>
      <c r="EF25" s="16">
        <f t="shared" si="37"/>
        <v>840.72120209416255</v>
      </c>
      <c r="EG25" s="9"/>
      <c r="EH25" s="16">
        <v>26.2</v>
      </c>
      <c r="EI25" s="16">
        <f t="shared" si="81"/>
        <v>5.5800000000000018</v>
      </c>
      <c r="EJ25" s="18">
        <f t="shared" si="82"/>
        <v>32.07</v>
      </c>
      <c r="EK25" s="16">
        <v>31.78</v>
      </c>
      <c r="EL25" s="16">
        <f t="shared" si="83"/>
        <v>0.28999999999999915</v>
      </c>
      <c r="EM25" s="6"/>
      <c r="EQ25" s="9"/>
      <c r="ER25" s="9">
        <v>27.52</v>
      </c>
      <c r="ES25" s="65">
        <v>32.04</v>
      </c>
      <c r="ET25" s="9">
        <f t="shared" si="84"/>
        <v>4.5199999999999996</v>
      </c>
      <c r="EU25" s="65">
        <f t="shared" si="38"/>
        <v>32.35</v>
      </c>
      <c r="EV25" s="51">
        <v>24.68</v>
      </c>
      <c r="EW25" s="64">
        <f t="shared" si="85"/>
        <v>30.68</v>
      </c>
      <c r="EX25" s="51">
        <v>25.22</v>
      </c>
      <c r="EY25" s="51">
        <f t="shared" si="86"/>
        <v>6.2424999999999997</v>
      </c>
      <c r="EZ25" s="63">
        <f t="shared" si="87"/>
        <v>30.779999999999998</v>
      </c>
      <c r="FA25" s="9">
        <f t="shared" si="39"/>
        <v>1.6700000000000017</v>
      </c>
      <c r="FB25" s="50">
        <f t="shared" si="88"/>
        <v>31.462499999999999</v>
      </c>
      <c r="FC25" s="9">
        <f t="shared" si="40"/>
        <v>90.676552499990592</v>
      </c>
      <c r="FD25" s="9">
        <f t="shared" si="41"/>
        <v>0.14072038025411282</v>
      </c>
      <c r="FE25" s="9">
        <f t="shared" si="42"/>
        <v>3.0971055039665121</v>
      </c>
      <c r="FF25" s="9">
        <f t="shared" si="89"/>
        <v>0.14087621907961817</v>
      </c>
      <c r="FG25" s="9">
        <f t="shared" si="43"/>
        <v>1.0953228637979609E-2</v>
      </c>
      <c r="FK25" s="9">
        <v>26.69</v>
      </c>
      <c r="FL25" s="9">
        <v>23.12</v>
      </c>
      <c r="FM25" s="9">
        <f t="shared" si="90"/>
        <v>3.5700000000000003</v>
      </c>
      <c r="FN25" s="9">
        <f t="shared" si="91"/>
        <v>28.43</v>
      </c>
      <c r="FO25" s="9">
        <f t="shared" si="92"/>
        <v>1.7399999999999984</v>
      </c>
      <c r="FP25" s="7">
        <f t="shared" si="93"/>
        <v>27.560000000000002</v>
      </c>
      <c r="FQ25" s="9">
        <f t="shared" si="44"/>
        <v>1358.0882757276181</v>
      </c>
      <c r="FR25" s="9">
        <f t="shared" si="45"/>
        <v>2.1076087843002487</v>
      </c>
      <c r="FS25" s="9">
        <f t="shared" si="46"/>
        <v>3.5579185358057646</v>
      </c>
      <c r="FT25" s="9">
        <f t="shared" si="94"/>
        <v>2.1067220719096653</v>
      </c>
      <c r="FU25" s="9">
        <f t="shared" si="47"/>
        <v>0.16379917548229547</v>
      </c>
      <c r="FW25" s="16">
        <v>30.85</v>
      </c>
      <c r="FX25" s="9">
        <v>25.16</v>
      </c>
      <c r="FY25" s="9">
        <v>25.41</v>
      </c>
      <c r="FZ25" s="9">
        <v>24.31</v>
      </c>
      <c r="GA25" s="51">
        <v>22.37</v>
      </c>
      <c r="GB25" s="51">
        <f t="shared" si="95"/>
        <v>2.5899999999999963</v>
      </c>
      <c r="GC25" s="63">
        <f t="shared" si="96"/>
        <v>26.34</v>
      </c>
      <c r="GD25" s="51">
        <v>28.37792915</v>
      </c>
      <c r="GE25" s="51">
        <f t="shared" si="97"/>
        <v>-3.4179291500000026</v>
      </c>
      <c r="GF25" s="63">
        <f t="shared" si="98"/>
        <v>25.097929149999999</v>
      </c>
      <c r="GG25" s="9">
        <f t="shared" si="99"/>
        <v>1.1000000000000014</v>
      </c>
      <c r="GH25" s="11">
        <f t="shared" si="100"/>
        <v>25.26358583</v>
      </c>
      <c r="GI25" s="9">
        <f t="shared" si="48"/>
        <v>6677.408536481219</v>
      </c>
      <c r="GJ25" s="9">
        <f t="shared" si="49"/>
        <v>10.362628953783764</v>
      </c>
      <c r="GK25" s="9">
        <f t="shared" si="50"/>
        <v>6.0709075446637977</v>
      </c>
      <c r="GL25" s="9">
        <f t="shared" si="101"/>
        <v>10.348962016645322</v>
      </c>
      <c r="GM25" s="9">
        <f t="shared" si="51"/>
        <v>0.80463933426562773</v>
      </c>
      <c r="GN25" s="9"/>
      <c r="GO25" s="9"/>
      <c r="GP25" s="8">
        <v>24.34</v>
      </c>
      <c r="GQ25" s="65">
        <v>27.35</v>
      </c>
      <c r="GR25" s="65">
        <v>27.14</v>
      </c>
      <c r="GS25" s="51">
        <v>28.644756900000001</v>
      </c>
      <c r="GT25" s="51">
        <f t="shared" si="102"/>
        <v>-1.3997568999999999</v>
      </c>
      <c r="GU25" s="63">
        <f t="shared" si="103"/>
        <v>26.9347569</v>
      </c>
      <c r="GV25" s="51">
        <v>23.32</v>
      </c>
      <c r="GW25" s="51">
        <f t="shared" si="104"/>
        <v>3.9250000000000007</v>
      </c>
      <c r="GX25" s="63">
        <f t="shared" si="105"/>
        <v>26.68</v>
      </c>
      <c r="GY25" s="9">
        <f t="shared" si="106"/>
        <v>0.21000000000000085</v>
      </c>
      <c r="GZ25" s="11">
        <f t="shared" si="107"/>
        <v>27.026189225000003</v>
      </c>
      <c r="HA25" s="9">
        <f t="shared" si="52"/>
        <v>1966.5808482717662</v>
      </c>
      <c r="HB25" s="9">
        <f t="shared" si="53"/>
        <v>3.0519246391649859</v>
      </c>
      <c r="HC25" s="9">
        <f t="shared" si="54"/>
        <v>6.7126122001761575</v>
      </c>
      <c r="HD25" s="9">
        <f t="shared" si="108"/>
        <v>3.0500032394871996</v>
      </c>
      <c r="HE25" s="9">
        <f t="shared" si="55"/>
        <v>0.23713997328251066</v>
      </c>
      <c r="HF25" s="6"/>
      <c r="HG25" s="6"/>
      <c r="HH25" s="16">
        <v>26.05</v>
      </c>
      <c r="HI25" s="16">
        <v>31.1</v>
      </c>
      <c r="HJ25" s="65">
        <v>31.03</v>
      </c>
      <c r="HK25" s="9">
        <v>30.72</v>
      </c>
      <c r="HL25" s="51">
        <v>23.84</v>
      </c>
      <c r="HM25" s="51">
        <f t="shared" si="109"/>
        <v>7.0350000000000001</v>
      </c>
      <c r="HN25" s="63">
        <f t="shared" si="110"/>
        <v>30.06</v>
      </c>
      <c r="HO25" s="51">
        <v>24.25</v>
      </c>
      <c r="HP25" s="51">
        <f t="shared" si="111"/>
        <v>6.625</v>
      </c>
      <c r="HQ25" s="63">
        <f t="shared" si="112"/>
        <v>29.71</v>
      </c>
      <c r="HR25" s="9">
        <f t="shared" si="113"/>
        <v>0.38000000000000256</v>
      </c>
      <c r="HS25" s="11">
        <f t="shared" si="114"/>
        <v>30.266666666666669</v>
      </c>
      <c r="HT25" s="9">
        <f t="shared" si="56"/>
        <v>207.81648743649612</v>
      </c>
      <c r="HU25" s="9">
        <f t="shared" si="57"/>
        <v>0.32250911982059338</v>
      </c>
      <c r="HV25" s="9">
        <f t="shared" si="58"/>
        <v>6.1112774359982049</v>
      </c>
      <c r="HW25" s="9">
        <f t="shared" si="115"/>
        <v>0.32271517703810976</v>
      </c>
      <c r="HX25" s="9">
        <f t="shared" si="59"/>
        <v>2.5091340058230518E-2</v>
      </c>
    </row>
    <row r="26" spans="1:232" s="46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51">
        <v>23.85</v>
      </c>
      <c r="H26" s="51">
        <f>G26+6.76</f>
        <v>30.61</v>
      </c>
      <c r="I26" s="51"/>
      <c r="J26" s="51"/>
      <c r="K26" s="51"/>
      <c r="L26" s="33">
        <f t="shared" si="2"/>
        <v>31.504999999999999</v>
      </c>
      <c r="M26" s="84">
        <f t="shared" si="3"/>
        <v>88.042831251400216</v>
      </c>
      <c r="N26" s="84"/>
      <c r="O26" s="48">
        <v>22.21</v>
      </c>
      <c r="P26" s="85">
        <v>28.22</v>
      </c>
      <c r="Q26" s="85">
        <v>28.13</v>
      </c>
      <c r="R26" s="86">
        <v>25.58</v>
      </c>
      <c r="S26" s="85">
        <v>27.68</v>
      </c>
      <c r="T26" s="87">
        <v>28.24</v>
      </c>
      <c r="U26" s="81"/>
      <c r="V26" s="81"/>
      <c r="W26" s="82"/>
      <c r="X26" s="82"/>
      <c r="Y26" s="88">
        <f t="shared" si="4"/>
        <v>28.067499999999999</v>
      </c>
      <c r="Z26" s="84">
        <f t="shared" si="5"/>
        <v>955.14432574197576</v>
      </c>
      <c r="AA26" s="48"/>
      <c r="AB26" s="51">
        <v>30.78</v>
      </c>
      <c r="AC26" s="51">
        <v>34.34749686</v>
      </c>
      <c r="AD26" s="51">
        <f t="shared" si="61"/>
        <v>35.049999999999997</v>
      </c>
      <c r="AE26" s="77">
        <f t="shared" si="62"/>
        <v>34.698748429999995</v>
      </c>
      <c r="AF26" s="84">
        <f t="shared" si="6"/>
        <v>9.6103006162130047</v>
      </c>
      <c r="AG26" s="48"/>
      <c r="AH26" s="31">
        <v>26.08</v>
      </c>
      <c r="AI26" s="31">
        <v>31.34</v>
      </c>
      <c r="AJ26" s="31">
        <f t="shared" si="63"/>
        <v>5.2600000000000016</v>
      </c>
      <c r="AK26" s="31">
        <f t="shared" si="64"/>
        <v>31.7</v>
      </c>
      <c r="AL26" s="31">
        <f t="shared" si="65"/>
        <v>0.35999999999999943</v>
      </c>
      <c r="AM26" s="31">
        <v>31.79</v>
      </c>
      <c r="AN26" s="31">
        <v>31.14</v>
      </c>
      <c r="AO26" s="31">
        <v>30.94</v>
      </c>
      <c r="AP26" s="51"/>
      <c r="AQ26" s="63"/>
      <c r="AR26" s="51"/>
      <c r="AS26" s="63"/>
      <c r="AT26" s="35">
        <f t="shared" si="7"/>
        <v>31.381999999999998</v>
      </c>
      <c r="AU26" s="34">
        <f t="shared" si="8"/>
        <v>95.882996944984484</v>
      </c>
      <c r="AV26" s="34">
        <f t="shared" si="9"/>
        <v>1.0890494499341714</v>
      </c>
      <c r="AW26" s="34">
        <f t="shared" si="10"/>
        <v>6.2484226786789021</v>
      </c>
      <c r="AX26" s="9">
        <f t="shared" si="11"/>
        <v>1.0889970153361073</v>
      </c>
      <c r="AY26" s="9">
        <f t="shared" si="12"/>
        <v>0.10051620406865257</v>
      </c>
      <c r="AZ26" s="9"/>
      <c r="BA26" s="34"/>
      <c r="BB26" s="66" t="s">
        <v>54</v>
      </c>
      <c r="BC26" s="66" t="s">
        <v>54</v>
      </c>
      <c r="BD26" s="63" t="s">
        <v>235</v>
      </c>
      <c r="BE26" s="51">
        <v>38.19</v>
      </c>
      <c r="BF26" s="51"/>
      <c r="BG26" s="63">
        <f t="shared" si="66"/>
        <v>43</v>
      </c>
      <c r="BH26" s="11">
        <f t="shared" si="67"/>
        <v>43</v>
      </c>
      <c r="BI26" s="34">
        <f t="shared" si="68"/>
        <v>3.0366867884657721E-2</v>
      </c>
      <c r="BJ26" s="34">
        <f t="shared" si="13"/>
        <v>3.4491016989159778E-4</v>
      </c>
      <c r="BK26" s="34">
        <f t="shared" si="14"/>
        <v>4.1877235088320495</v>
      </c>
      <c r="BL26" s="9">
        <f t="shared" si="69"/>
        <v>3.4646566313485888E-4</v>
      </c>
      <c r="BM26" s="9">
        <f t="shared" si="15"/>
        <v>3.1979346874239151E-5</v>
      </c>
      <c r="BN26" s="34"/>
      <c r="BO26" s="34"/>
      <c r="BP26" s="34"/>
      <c r="BQ26" s="34">
        <v>32.840000000000003</v>
      </c>
      <c r="BR26" s="34">
        <v>32.56</v>
      </c>
      <c r="BS26" s="34">
        <f t="shared" si="16"/>
        <v>0.28000000000000114</v>
      </c>
      <c r="BT26" s="34">
        <v>32.33</v>
      </c>
      <c r="BU26" s="34">
        <v>31.98</v>
      </c>
      <c r="BV26" s="51"/>
      <c r="BW26" s="51"/>
      <c r="BX26" s="51"/>
      <c r="BY26" s="35">
        <f t="shared" si="17"/>
        <v>32.427500000000002</v>
      </c>
      <c r="BZ26" s="34">
        <f t="shared" si="18"/>
        <v>46.434096542633284</v>
      </c>
      <c r="CA26" s="34">
        <f t="shared" si="19"/>
        <v>0.52740349080828552</v>
      </c>
      <c r="CB26" s="34">
        <f t="shared" si="20"/>
        <v>7.9402650566722839</v>
      </c>
      <c r="CC26" s="9">
        <f t="shared" si="70"/>
        <v>0.52759397699099109</v>
      </c>
      <c r="CD26" s="9">
        <f t="shared" si="21"/>
        <v>4.8697786228781147E-2</v>
      </c>
      <c r="CE26" s="34"/>
      <c r="CF26" s="34"/>
      <c r="CG26" s="34">
        <v>31.19</v>
      </c>
      <c r="CH26" s="34">
        <v>32.42</v>
      </c>
      <c r="CI26" s="34">
        <f t="shared" si="71"/>
        <v>1.2300000000000004</v>
      </c>
      <c r="CJ26" s="36">
        <f t="shared" si="22"/>
        <v>31.805</v>
      </c>
      <c r="CK26" s="34">
        <f t="shared" si="72"/>
        <v>71.504603041603275</v>
      </c>
      <c r="CL26" s="34">
        <f t="shared" si="23"/>
        <v>0.81215701523076678</v>
      </c>
      <c r="CM26" s="34">
        <f t="shared" si="24"/>
        <v>38.132914527677798</v>
      </c>
      <c r="CN26" s="37"/>
      <c r="CO26" s="34">
        <v>29.02</v>
      </c>
      <c r="CP26" s="34">
        <v>27.87</v>
      </c>
      <c r="CQ26" s="51"/>
      <c r="CR26" s="51"/>
      <c r="CS26" s="51"/>
      <c r="CT26" s="51"/>
      <c r="CU26" s="34">
        <f t="shared" si="25"/>
        <v>1.1499999999999986</v>
      </c>
      <c r="CV26" s="38">
        <f t="shared" si="26"/>
        <v>28.445</v>
      </c>
      <c r="CW26" s="34">
        <f t="shared" si="27"/>
        <v>735.13313779414239</v>
      </c>
      <c r="CX26" s="34">
        <f t="shared" si="28"/>
        <v>8.3497216905147056</v>
      </c>
      <c r="CY26" s="34">
        <f t="shared" si="29"/>
        <v>28.496793807032379</v>
      </c>
      <c r="CZ26" s="9">
        <f t="shared" si="73"/>
        <v>8.3397260867289642</v>
      </c>
      <c r="DA26" s="9">
        <f t="shared" si="30"/>
        <v>0.76977034592843996</v>
      </c>
      <c r="DB26" s="34"/>
      <c r="DC26" s="34"/>
      <c r="DD26" s="34"/>
      <c r="DE26" s="34">
        <v>39.93</v>
      </c>
      <c r="DF26" s="34" t="s">
        <v>54</v>
      </c>
      <c r="DG26" s="51" t="s">
        <v>235</v>
      </c>
      <c r="DH26" s="51"/>
      <c r="DI26" s="39">
        <f t="shared" si="31"/>
        <v>0</v>
      </c>
      <c r="DJ26" s="14">
        <f t="shared" si="74"/>
        <v>39.93</v>
      </c>
      <c r="DK26" s="34">
        <f t="shared" si="75"/>
        <v>0.25531950866180103</v>
      </c>
      <c r="DL26" s="34">
        <f t="shared" si="32"/>
        <v>2.8999465945473042E-3</v>
      </c>
      <c r="DM26" s="34" t="e">
        <f t="shared" si="33"/>
        <v>#DIV/0!</v>
      </c>
      <c r="DN26" s="9">
        <f t="shared" si="76"/>
        <v>2.9095262951615276E-3</v>
      </c>
      <c r="DO26" s="9">
        <f t="shared" si="34"/>
        <v>2.6855403156206449E-4</v>
      </c>
      <c r="DP26" s="37"/>
      <c r="DQ26" s="34"/>
      <c r="DR26" s="34"/>
      <c r="DS26" s="34"/>
      <c r="DT26" s="34">
        <v>30.33</v>
      </c>
      <c r="DU26" s="34">
        <v>29.1</v>
      </c>
      <c r="DV26" s="34">
        <f t="shared" si="77"/>
        <v>1.2299999999999969</v>
      </c>
      <c r="DW26" s="40">
        <f t="shared" si="78"/>
        <v>29.715</v>
      </c>
      <c r="DX26" s="37"/>
      <c r="DY26" s="34"/>
      <c r="DZ26" s="41" t="s">
        <v>54</v>
      </c>
      <c r="EA26" s="41">
        <v>36.81</v>
      </c>
      <c r="EB26" s="41" t="e">
        <f t="shared" si="79"/>
        <v>#VALUE!</v>
      </c>
      <c r="EC26" s="42">
        <f t="shared" si="80"/>
        <v>36.81</v>
      </c>
      <c r="ED26" s="41">
        <f t="shared" si="35"/>
        <v>2.2224295350366154</v>
      </c>
      <c r="EE26" s="41">
        <f t="shared" si="36"/>
        <v>2.5242595035257574E-2</v>
      </c>
      <c r="EF26" s="41">
        <f t="shared" si="37"/>
        <v>35.209673672887035</v>
      </c>
      <c r="EG26" s="34"/>
      <c r="EH26" s="41">
        <v>26.82</v>
      </c>
      <c r="EI26" s="41">
        <f t="shared" si="81"/>
        <v>4.3299999999999983</v>
      </c>
      <c r="EJ26" s="43">
        <f t="shared" si="82"/>
        <v>32.69</v>
      </c>
      <c r="EK26" s="41">
        <v>31.15</v>
      </c>
      <c r="EL26" s="41">
        <f t="shared" si="83"/>
        <v>1.5399999999999991</v>
      </c>
      <c r="EM26" s="37"/>
      <c r="EN26" s="34"/>
      <c r="EO26" s="34"/>
      <c r="EP26" s="34"/>
      <c r="EQ26" s="34"/>
      <c r="ER26" s="34">
        <v>26.29</v>
      </c>
      <c r="ES26" s="66">
        <v>32.64</v>
      </c>
      <c r="ET26" s="34">
        <f t="shared" si="84"/>
        <v>6.3500000000000014</v>
      </c>
      <c r="EU26" s="66">
        <f t="shared" si="38"/>
        <v>31.119999999999997</v>
      </c>
      <c r="EV26" s="51">
        <v>26.9</v>
      </c>
      <c r="EW26" s="64">
        <f t="shared" si="85"/>
        <v>32.9</v>
      </c>
      <c r="EX26" s="51">
        <v>26.85</v>
      </c>
      <c r="EY26" s="51">
        <f t="shared" si="86"/>
        <v>5.4174999999999969</v>
      </c>
      <c r="EZ26" s="63">
        <f t="shared" si="87"/>
        <v>32.410000000000004</v>
      </c>
      <c r="FA26" s="9">
        <f t="shared" si="39"/>
        <v>1.7800000000000011</v>
      </c>
      <c r="FB26" s="50">
        <f t="shared" si="88"/>
        <v>32.267499999999998</v>
      </c>
      <c r="FC26" s="34">
        <f t="shared" si="40"/>
        <v>51.883468294146489</v>
      </c>
      <c r="FD26" s="34">
        <f t="shared" si="41"/>
        <v>0.58929804456193413</v>
      </c>
      <c r="FE26" s="34">
        <f t="shared" si="42"/>
        <v>12.969821528293705</v>
      </c>
      <c r="FF26" s="9">
        <f t="shared" si="89"/>
        <v>0.58947396461640666</v>
      </c>
      <c r="FG26" s="9">
        <f t="shared" si="43"/>
        <v>5.4409410206007786E-2</v>
      </c>
      <c r="FH26" s="34"/>
      <c r="FI26" s="34"/>
      <c r="FJ26" s="34"/>
      <c r="FK26" s="34">
        <v>28.24</v>
      </c>
      <c r="FL26" s="34">
        <v>22.7</v>
      </c>
      <c r="FM26" s="34">
        <f t="shared" si="90"/>
        <v>5.5399999999999991</v>
      </c>
      <c r="FN26" s="34">
        <f t="shared" si="91"/>
        <v>28.009999999999998</v>
      </c>
      <c r="FO26" s="34">
        <f t="shared" si="92"/>
        <v>0.23000000000000043</v>
      </c>
      <c r="FP26" s="44">
        <f t="shared" si="93"/>
        <v>28.125</v>
      </c>
      <c r="FQ26" s="34">
        <f t="shared" si="44"/>
        <v>917.80411387092545</v>
      </c>
      <c r="FR26" s="34">
        <f t="shared" si="45"/>
        <v>10.424518394350578</v>
      </c>
      <c r="FS26" s="34">
        <f t="shared" si="46"/>
        <v>17.597946781391052</v>
      </c>
      <c r="FT26" s="9">
        <f t="shared" si="94"/>
        <v>10.410734843535462</v>
      </c>
      <c r="FU26" s="9">
        <f t="shared" si="47"/>
        <v>0.96092783846103313</v>
      </c>
      <c r="FV26" s="34"/>
      <c r="FW26" s="41">
        <v>34.44</v>
      </c>
      <c r="FX26" s="34">
        <v>29.18</v>
      </c>
      <c r="FY26" s="34">
        <v>29.1</v>
      </c>
      <c r="FZ26" s="34">
        <v>27.79</v>
      </c>
      <c r="GA26" s="51">
        <v>24.62</v>
      </c>
      <c r="GB26" s="51">
        <f t="shared" si="95"/>
        <v>4.0699999999999967</v>
      </c>
      <c r="GC26" s="63">
        <f t="shared" si="96"/>
        <v>28.59</v>
      </c>
      <c r="GD26" s="51">
        <v>30.788508960000001</v>
      </c>
      <c r="GE26" s="51">
        <f t="shared" si="97"/>
        <v>-2.0985089600000038</v>
      </c>
      <c r="GF26" s="63">
        <f t="shared" si="98"/>
        <v>27.50850896</v>
      </c>
      <c r="GG26" s="34">
        <f t="shared" si="99"/>
        <v>1.3900000000000006</v>
      </c>
      <c r="GH26" s="11">
        <f t="shared" si="100"/>
        <v>28.433701792000001</v>
      </c>
      <c r="GI26" s="34">
        <f t="shared" si="48"/>
        <v>740.91607988291673</v>
      </c>
      <c r="GJ26" s="34">
        <f t="shared" si="49"/>
        <v>8.4154049722376847</v>
      </c>
      <c r="GK26" s="34">
        <f t="shared" si="50"/>
        <v>4.9301336335799739</v>
      </c>
      <c r="GL26" s="9">
        <f t="shared" si="101"/>
        <v>8.4052935638167732</v>
      </c>
      <c r="GM26" s="9">
        <f t="shared" si="51"/>
        <v>0.77582233120885025</v>
      </c>
      <c r="GN26" s="34"/>
      <c r="GO26" s="34"/>
      <c r="GP26" s="45">
        <v>24.64</v>
      </c>
      <c r="GQ26" s="66">
        <v>29.62</v>
      </c>
      <c r="GR26" s="66">
        <v>29.83</v>
      </c>
      <c r="GS26" s="51">
        <v>31.067987089999999</v>
      </c>
      <c r="GT26" s="51">
        <f t="shared" si="102"/>
        <v>-1.3429870899999976</v>
      </c>
      <c r="GU26" s="63">
        <f t="shared" si="103"/>
        <v>29.357987089999998</v>
      </c>
      <c r="GV26" s="51">
        <v>25.49</v>
      </c>
      <c r="GW26" s="51">
        <f t="shared" si="104"/>
        <v>4.235000000000003</v>
      </c>
      <c r="GX26" s="63">
        <f t="shared" si="105"/>
        <v>28.849999999999998</v>
      </c>
      <c r="GY26" s="34">
        <f t="shared" si="106"/>
        <v>0.2099999999999973</v>
      </c>
      <c r="GZ26" s="11">
        <f t="shared" si="107"/>
        <v>29.414496772499998</v>
      </c>
      <c r="HA26" s="34">
        <f t="shared" si="52"/>
        <v>375.27840327938674</v>
      </c>
      <c r="HB26" s="34">
        <f t="shared" si="53"/>
        <v>4.2624526942779157</v>
      </c>
      <c r="HC26" s="34">
        <f t="shared" si="54"/>
        <v>9.3751305622382723</v>
      </c>
      <c r="HD26" s="9">
        <f t="shared" si="108"/>
        <v>4.2589660437757964</v>
      </c>
      <c r="HE26" s="9">
        <f t="shared" si="55"/>
        <v>0.39310952550728795</v>
      </c>
      <c r="HF26" s="37"/>
      <c r="HG26" s="37"/>
      <c r="HH26" s="41">
        <v>30.4</v>
      </c>
      <c r="HI26" s="41">
        <v>33.97</v>
      </c>
      <c r="HJ26" s="66">
        <v>33.9</v>
      </c>
      <c r="HK26" s="34">
        <v>32.14</v>
      </c>
      <c r="HL26" s="51">
        <v>26.62</v>
      </c>
      <c r="HM26" s="51">
        <f t="shared" si="109"/>
        <v>6.399999999999995</v>
      </c>
      <c r="HN26" s="63">
        <f t="shared" si="110"/>
        <v>32.840000000000003</v>
      </c>
      <c r="HO26" s="51">
        <v>28.01</v>
      </c>
      <c r="HP26" s="51">
        <f t="shared" si="111"/>
        <v>5.0099999999999945</v>
      </c>
      <c r="HQ26" s="63">
        <f t="shared" si="112"/>
        <v>33.47</v>
      </c>
      <c r="HR26" s="34">
        <f t="shared" si="113"/>
        <v>1.8299999999999983</v>
      </c>
      <c r="HS26" s="11">
        <f t="shared" si="114"/>
        <v>33.403333333333336</v>
      </c>
      <c r="HT26" s="34">
        <f t="shared" si="56"/>
        <v>23.600217203633623</v>
      </c>
      <c r="HU26" s="34">
        <f t="shared" si="57"/>
        <v>0.26805381958066338</v>
      </c>
      <c r="HV26" s="34">
        <f t="shared" si="58"/>
        <v>5.0793951505858779</v>
      </c>
      <c r="HW26" s="9">
        <f t="shared" si="115"/>
        <v>0.26825308481450583</v>
      </c>
      <c r="HX26" s="9">
        <f t="shared" si="59"/>
        <v>2.4760198086436772E-2</v>
      </c>
    </row>
    <row r="27" spans="1:232" s="46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51">
        <v>22.5</v>
      </c>
      <c r="H27" s="51">
        <f t="shared" ref="H27:H33" si="121">G27+6.76</f>
        <v>29.259999999999998</v>
      </c>
      <c r="I27" s="51"/>
      <c r="J27" s="51"/>
      <c r="K27" s="51"/>
      <c r="L27" s="33">
        <f t="shared" si="2"/>
        <v>28.754999999999999</v>
      </c>
      <c r="M27" s="84">
        <f t="shared" si="3"/>
        <v>592.9171330705019</v>
      </c>
      <c r="N27" s="84"/>
      <c r="O27" s="48">
        <v>20.91</v>
      </c>
      <c r="P27" s="85">
        <v>28.01</v>
      </c>
      <c r="Q27" s="85">
        <v>27.01</v>
      </c>
      <c r="R27" s="86">
        <v>24.22</v>
      </c>
      <c r="S27" s="85">
        <v>27.41</v>
      </c>
      <c r="T27" s="87">
        <v>26.94</v>
      </c>
      <c r="U27" s="81"/>
      <c r="V27" s="81"/>
      <c r="W27" s="82"/>
      <c r="X27" s="82"/>
      <c r="Y27" s="88">
        <f t="shared" si="4"/>
        <v>27.342500000000001</v>
      </c>
      <c r="Z27" s="84">
        <f t="shared" si="5"/>
        <v>1579.2067804227679</v>
      </c>
      <c r="AA27" s="48"/>
      <c r="AB27" s="51">
        <v>29.34</v>
      </c>
      <c r="AC27" s="51">
        <v>33.447838449999999</v>
      </c>
      <c r="AD27" s="51">
        <f t="shared" si="61"/>
        <v>33.61</v>
      </c>
      <c r="AE27" s="77">
        <f t="shared" si="62"/>
        <v>33.528919224999996</v>
      </c>
      <c r="AF27" s="84">
        <f t="shared" si="6"/>
        <v>21.631644122292595</v>
      </c>
      <c r="AG27" s="48"/>
      <c r="AH27" s="31">
        <v>24.5</v>
      </c>
      <c r="AI27" s="31">
        <v>30.06</v>
      </c>
      <c r="AJ27" s="31">
        <f t="shared" si="63"/>
        <v>5.5599999999999987</v>
      </c>
      <c r="AK27" s="31">
        <f t="shared" si="64"/>
        <v>30.12</v>
      </c>
      <c r="AL27" s="31">
        <f t="shared" si="65"/>
        <v>6.0000000000002274E-2</v>
      </c>
      <c r="AM27" s="31">
        <v>29.83</v>
      </c>
      <c r="AN27" s="31">
        <v>29.71</v>
      </c>
      <c r="AO27" s="31">
        <v>29.75</v>
      </c>
      <c r="AP27" s="51"/>
      <c r="AQ27" s="63"/>
      <c r="AR27" s="51"/>
      <c r="AS27" s="63"/>
      <c r="AT27" s="35">
        <f t="shared" si="7"/>
        <v>29.893999999999998</v>
      </c>
      <c r="AU27" s="34">
        <f t="shared" si="8"/>
        <v>269.10836646194645</v>
      </c>
      <c r="AV27" s="34">
        <f t="shared" si="9"/>
        <v>0.45387180004114946</v>
      </c>
      <c r="AW27" s="34">
        <f t="shared" si="10"/>
        <v>2.6040900610723949</v>
      </c>
      <c r="AX27" s="9">
        <f t="shared" si="11"/>
        <v>0.45407420886075495</v>
      </c>
      <c r="AY27" s="9">
        <f t="shared" si="12"/>
        <v>0.17057758680346835</v>
      </c>
      <c r="AZ27" s="9"/>
      <c r="BA27" s="34"/>
      <c r="BB27" s="66" t="s">
        <v>54</v>
      </c>
      <c r="BC27" s="66" t="s">
        <v>54</v>
      </c>
      <c r="BD27" s="63" t="s">
        <v>235</v>
      </c>
      <c r="BE27" s="51">
        <v>36.229999999999997</v>
      </c>
      <c r="BF27" s="51"/>
      <c r="BG27" s="63">
        <f t="shared" si="66"/>
        <v>41.04</v>
      </c>
      <c r="BH27" s="11">
        <f t="shared" si="67"/>
        <v>41.04</v>
      </c>
      <c r="BI27" s="34">
        <f t="shared" si="68"/>
        <v>0.11823661832212906</v>
      </c>
      <c r="BJ27" s="34">
        <f t="shared" si="13"/>
        <v>1.9941508134505183E-4</v>
      </c>
      <c r="BK27" s="34">
        <f t="shared" si="14"/>
        <v>2.4211962912743106</v>
      </c>
      <c r="BL27" s="9">
        <f t="shared" si="69"/>
        <v>2.0037636933850056E-4</v>
      </c>
      <c r="BM27" s="9">
        <f t="shared" si="15"/>
        <v>7.5273417576296142E-5</v>
      </c>
      <c r="BN27" s="34"/>
      <c r="BO27" s="34"/>
      <c r="BP27" s="34"/>
      <c r="BQ27" s="34">
        <v>32.18</v>
      </c>
      <c r="BR27" s="34">
        <v>31.13</v>
      </c>
      <c r="BS27" s="34">
        <f t="shared" si="16"/>
        <v>1.0500000000000007</v>
      </c>
      <c r="BT27" s="34">
        <v>30.31</v>
      </c>
      <c r="BU27" s="34">
        <v>30.11</v>
      </c>
      <c r="BV27" s="51"/>
      <c r="BW27" s="51"/>
      <c r="BX27" s="51"/>
      <c r="BY27" s="35">
        <f t="shared" si="17"/>
        <v>30.932500000000001</v>
      </c>
      <c r="BZ27" s="34">
        <f t="shared" si="18"/>
        <v>130.95768824280921</v>
      </c>
      <c r="CA27" s="34">
        <f t="shared" si="19"/>
        <v>0.22087013671645317</v>
      </c>
      <c r="CB27" s="34">
        <f t="shared" si="20"/>
        <v>3.3252859702242441</v>
      </c>
      <c r="CC27" s="9">
        <f t="shared" si="70"/>
        <v>0.22105848252337426</v>
      </c>
      <c r="CD27" s="9">
        <f t="shared" si="21"/>
        <v>8.3042863381032006E-2</v>
      </c>
      <c r="CE27" s="34"/>
      <c r="CF27" s="34"/>
      <c r="CG27" s="34">
        <v>29.2</v>
      </c>
      <c r="CH27" s="34">
        <v>30.6</v>
      </c>
      <c r="CI27" s="34">
        <f t="shared" si="71"/>
        <v>1.4000000000000021</v>
      </c>
      <c r="CJ27" s="36">
        <f t="shared" si="22"/>
        <v>29.9</v>
      </c>
      <c r="CK27" s="34">
        <f t="shared" si="72"/>
        <v>267.99087086676928</v>
      </c>
      <c r="CL27" s="34">
        <f t="shared" si="23"/>
        <v>0.45198705842575698</v>
      </c>
      <c r="CM27" s="34">
        <f t="shared" si="24"/>
        <v>21.221984842017985</v>
      </c>
      <c r="CN27" s="37"/>
      <c r="CO27" s="34">
        <v>28.63</v>
      </c>
      <c r="CP27" s="34">
        <v>28.07</v>
      </c>
      <c r="CQ27" s="51"/>
      <c r="CR27" s="51"/>
      <c r="CS27" s="51"/>
      <c r="CT27" s="51"/>
      <c r="CU27" s="34">
        <f t="shared" si="25"/>
        <v>0.55999999999999872</v>
      </c>
      <c r="CV27" s="38">
        <f t="shared" si="26"/>
        <v>28.35</v>
      </c>
      <c r="CW27" s="34">
        <f t="shared" si="27"/>
        <v>785.19947400536989</v>
      </c>
      <c r="CX27" s="34">
        <f t="shared" si="28"/>
        <v>1.324298844155688</v>
      </c>
      <c r="CY27" s="34">
        <f t="shared" si="29"/>
        <v>4.5197040691388155</v>
      </c>
      <c r="CZ27" s="9">
        <f t="shared" si="73"/>
        <v>1.324088910395395</v>
      </c>
      <c r="DA27" s="9">
        <f t="shared" si="30"/>
        <v>0.49740744275071075</v>
      </c>
      <c r="DB27" s="34"/>
      <c r="DC27" s="34"/>
      <c r="DD27" s="34"/>
      <c r="DE27" s="34" t="s">
        <v>54</v>
      </c>
      <c r="DF27" s="34" t="s">
        <v>54</v>
      </c>
      <c r="DG27" s="51" t="s">
        <v>235</v>
      </c>
      <c r="DH27" s="51"/>
      <c r="DI27" s="39">
        <f t="shared" si="31"/>
        <v>0</v>
      </c>
      <c r="DJ27" s="14" t="e">
        <f t="shared" si="74"/>
        <v>#DIV/0!</v>
      </c>
      <c r="DK27" s="34" t="e">
        <f t="shared" si="75"/>
        <v>#DIV/0!</v>
      </c>
      <c r="DL27" s="34" t="e">
        <f t="shared" si="32"/>
        <v>#DIV/0!</v>
      </c>
      <c r="DM27" s="34" t="e">
        <f t="shared" si="33"/>
        <v>#DIV/0!</v>
      </c>
      <c r="DN27" s="9" t="e">
        <f t="shared" si="76"/>
        <v>#DIV/0!</v>
      </c>
      <c r="DO27" s="9" t="e">
        <f t="shared" si="34"/>
        <v>#DIV/0!</v>
      </c>
      <c r="DP27" s="37"/>
      <c r="DQ27" s="34"/>
      <c r="DR27" s="34"/>
      <c r="DS27" s="34"/>
      <c r="DT27" s="34">
        <v>28.64</v>
      </c>
      <c r="DU27" s="34">
        <v>26.98</v>
      </c>
      <c r="DV27" s="34">
        <f t="shared" si="77"/>
        <v>1.6600000000000001</v>
      </c>
      <c r="DW27" s="40">
        <f t="shared" si="78"/>
        <v>27.810000000000002</v>
      </c>
      <c r="DX27" s="37"/>
      <c r="DY27" s="34"/>
      <c r="DZ27" s="41" t="s">
        <v>54</v>
      </c>
      <c r="EA27" s="41">
        <v>37.549999999999997</v>
      </c>
      <c r="EB27" s="41" t="e">
        <f t="shared" si="79"/>
        <v>#VALUE!</v>
      </c>
      <c r="EC27" s="42">
        <f t="shared" si="80"/>
        <v>37.549999999999997</v>
      </c>
      <c r="ED27" s="41">
        <f t="shared" si="35"/>
        <v>1.3302706216040003</v>
      </c>
      <c r="EE27" s="41">
        <f t="shared" si="36"/>
        <v>2.2436029377579515E-3</v>
      </c>
      <c r="EF27" s="41">
        <f t="shared" si="37"/>
        <v>3.1294931119264806</v>
      </c>
      <c r="EG27" s="34"/>
      <c r="EH27" s="41">
        <v>27.17</v>
      </c>
      <c r="EI27" s="41">
        <f t="shared" si="81"/>
        <v>3.7099999999999973</v>
      </c>
      <c r="EJ27" s="43">
        <f t="shared" si="82"/>
        <v>33.04</v>
      </c>
      <c r="EK27" s="41">
        <v>30.88</v>
      </c>
      <c r="EL27" s="41">
        <f t="shared" si="83"/>
        <v>2.16</v>
      </c>
      <c r="EM27" s="37"/>
      <c r="EN27" s="34"/>
      <c r="EO27" s="34"/>
      <c r="EP27" s="34"/>
      <c r="EQ27" s="34"/>
      <c r="ER27" s="34">
        <v>26.11</v>
      </c>
      <c r="ES27" s="66">
        <v>33.36</v>
      </c>
      <c r="ET27" s="34">
        <f t="shared" si="84"/>
        <v>7.25</v>
      </c>
      <c r="EU27" s="66">
        <f t="shared" si="38"/>
        <v>30.939999999999998</v>
      </c>
      <c r="EV27" s="51">
        <v>27.19</v>
      </c>
      <c r="EW27" s="64">
        <f t="shared" si="85"/>
        <v>33.19</v>
      </c>
      <c r="EX27" s="51">
        <v>27.08</v>
      </c>
      <c r="EY27" s="51">
        <f t="shared" si="86"/>
        <v>5.4525000000000006</v>
      </c>
      <c r="EZ27" s="63">
        <f t="shared" si="87"/>
        <v>32.64</v>
      </c>
      <c r="FA27" s="9">
        <f t="shared" si="39"/>
        <v>2.4200000000000017</v>
      </c>
      <c r="FB27" s="50">
        <f t="shared" si="88"/>
        <v>32.532499999999999</v>
      </c>
      <c r="FC27" s="34">
        <f t="shared" si="40"/>
        <v>43.172877934720596</v>
      </c>
      <c r="FD27" s="34">
        <f t="shared" si="41"/>
        <v>7.2814353856067521E-2</v>
      </c>
      <c r="FE27" s="34">
        <f t="shared" si="42"/>
        <v>1.602566278517435</v>
      </c>
      <c r="FF27" s="9">
        <f t="shared" si="89"/>
        <v>7.2922104108261082E-2</v>
      </c>
      <c r="FG27" s="9">
        <f t="shared" si="43"/>
        <v>2.7393928791126138E-2</v>
      </c>
      <c r="FH27" s="34"/>
      <c r="FI27" s="34"/>
      <c r="FJ27" s="34"/>
      <c r="FK27" s="34">
        <v>28.55</v>
      </c>
      <c r="FL27" s="34">
        <v>22.49</v>
      </c>
      <c r="FM27" s="34">
        <f t="shared" si="90"/>
        <v>6.0600000000000023</v>
      </c>
      <c r="FN27" s="34">
        <f t="shared" si="91"/>
        <v>27.799999999999997</v>
      </c>
      <c r="FO27" s="34">
        <f t="shared" si="92"/>
        <v>0.75000000000000355</v>
      </c>
      <c r="FP27" s="44">
        <f t="shared" si="93"/>
        <v>28.174999999999997</v>
      </c>
      <c r="FQ27" s="34">
        <f t="shared" si="44"/>
        <v>886.52298480806485</v>
      </c>
      <c r="FR27" s="34">
        <f t="shared" si="45"/>
        <v>1.4951886787569877</v>
      </c>
      <c r="FS27" s="34">
        <f t="shared" si="46"/>
        <v>2.5240735160641501</v>
      </c>
      <c r="FT27" s="9">
        <f t="shared" si="94"/>
        <v>1.4948492486349403</v>
      </c>
      <c r="FU27" s="9">
        <f t="shared" si="47"/>
        <v>0.56155529755119771</v>
      </c>
      <c r="FV27" s="34"/>
      <c r="FW27" s="41">
        <v>32.1</v>
      </c>
      <c r="FX27" s="34">
        <v>28.18</v>
      </c>
      <c r="FY27" s="34">
        <v>26.33</v>
      </c>
      <c r="FZ27" s="34">
        <v>25.62</v>
      </c>
      <c r="GA27" s="51">
        <v>21.46</v>
      </c>
      <c r="GB27" s="51">
        <f t="shared" si="95"/>
        <v>5.2499999999999964</v>
      </c>
      <c r="GC27" s="63">
        <f t="shared" si="96"/>
        <v>25.43</v>
      </c>
      <c r="GD27" s="51">
        <v>28.504806330000001</v>
      </c>
      <c r="GE27" s="51">
        <f t="shared" si="97"/>
        <v>-1.7948063300000037</v>
      </c>
      <c r="GF27" s="63">
        <f t="shared" si="98"/>
        <v>25.22480633</v>
      </c>
      <c r="GG27" s="34">
        <f t="shared" si="99"/>
        <v>2.5599999999999987</v>
      </c>
      <c r="GH27" s="11">
        <f t="shared" si="100"/>
        <v>26.156961266000003</v>
      </c>
      <c r="GI27" s="34">
        <f t="shared" si="48"/>
        <v>3593.5464813038939</v>
      </c>
      <c r="GJ27" s="34">
        <f t="shared" si="49"/>
        <v>6.0607904222538238</v>
      </c>
      <c r="GK27" s="34">
        <f t="shared" si="50"/>
        <v>3.5506914765728288</v>
      </c>
      <c r="GL27" s="9">
        <f t="shared" si="101"/>
        <v>6.0546297265922</v>
      </c>
      <c r="GM27" s="9">
        <f t="shared" si="51"/>
        <v>2.2744831298431025</v>
      </c>
      <c r="GN27" s="34"/>
      <c r="GO27" s="34"/>
      <c r="GP27" s="45">
        <v>23.15</v>
      </c>
      <c r="GQ27" s="66">
        <v>28.52</v>
      </c>
      <c r="GR27" s="66">
        <v>28.66</v>
      </c>
      <c r="GS27" s="51">
        <v>30.788372299999999</v>
      </c>
      <c r="GT27" s="51">
        <f t="shared" si="102"/>
        <v>-2.1983722999999991</v>
      </c>
      <c r="GU27" s="63">
        <f t="shared" si="103"/>
        <v>29.078372299999998</v>
      </c>
      <c r="GV27" s="51">
        <v>24.21</v>
      </c>
      <c r="GW27" s="51">
        <f t="shared" si="104"/>
        <v>4.379999999999999</v>
      </c>
      <c r="GX27" s="63">
        <f t="shared" si="105"/>
        <v>27.57</v>
      </c>
      <c r="GY27" s="34">
        <f t="shared" si="106"/>
        <v>0.14000000000000057</v>
      </c>
      <c r="GZ27" s="11">
        <f t="shared" si="107"/>
        <v>28.457093074999996</v>
      </c>
      <c r="HA27" s="34">
        <f t="shared" si="52"/>
        <v>728.99334862574779</v>
      </c>
      <c r="HB27" s="34">
        <f t="shared" si="53"/>
        <v>1.2295029237063142</v>
      </c>
      <c r="HC27" s="34">
        <f t="shared" si="54"/>
        <v>2.7042529883966435</v>
      </c>
      <c r="HD27" s="9">
        <f t="shared" si="108"/>
        <v>1.229359552965563</v>
      </c>
      <c r="HE27" s="9">
        <f t="shared" si="55"/>
        <v>0.46182139783887766</v>
      </c>
      <c r="HF27" s="37"/>
      <c r="HG27" s="37"/>
      <c r="HH27" s="41">
        <v>29.28</v>
      </c>
      <c r="HI27" s="41">
        <v>32.79</v>
      </c>
      <c r="HJ27" s="66">
        <v>32.880000000000003</v>
      </c>
      <c r="HK27" s="34">
        <v>31.57</v>
      </c>
      <c r="HL27" s="51">
        <v>26.26</v>
      </c>
      <c r="HM27" s="51">
        <f t="shared" si="109"/>
        <v>5.9649999999999999</v>
      </c>
      <c r="HN27" s="63">
        <f t="shared" si="110"/>
        <v>32.480000000000004</v>
      </c>
      <c r="HO27" s="51">
        <v>27.15</v>
      </c>
      <c r="HP27" s="51">
        <f t="shared" si="111"/>
        <v>5.0750000000000028</v>
      </c>
      <c r="HQ27" s="63">
        <f t="shared" si="112"/>
        <v>32.61</v>
      </c>
      <c r="HR27" s="34">
        <f t="shared" si="113"/>
        <v>1.3100000000000023</v>
      </c>
      <c r="HS27" s="11">
        <f t="shared" si="114"/>
        <v>32.656666666666673</v>
      </c>
      <c r="HT27" s="34">
        <f t="shared" si="56"/>
        <v>39.610652816726684</v>
      </c>
      <c r="HU27" s="34">
        <f t="shared" si="57"/>
        <v>6.680638930367476E-2</v>
      </c>
      <c r="HV27" s="34">
        <f t="shared" si="58"/>
        <v>1.2659250682869829</v>
      </c>
      <c r="HW27" s="9">
        <f t="shared" si="115"/>
        <v>6.6908501012167942E-2</v>
      </c>
      <c r="HX27" s="9">
        <f t="shared" si="59"/>
        <v>2.5134857731576053E-2</v>
      </c>
    </row>
    <row r="28" spans="1:232" s="46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51">
        <v>22.53</v>
      </c>
      <c r="H28" s="51">
        <f t="shared" si="121"/>
        <v>29.29</v>
      </c>
      <c r="I28" s="51"/>
      <c r="J28" s="51"/>
      <c r="K28" s="51"/>
      <c r="L28" s="33">
        <f t="shared" si="2"/>
        <v>28.83</v>
      </c>
      <c r="M28" s="84">
        <f t="shared" si="3"/>
        <v>562.86468343417346</v>
      </c>
      <c r="N28" s="84"/>
      <c r="O28" s="48">
        <v>20.86</v>
      </c>
      <c r="P28" s="85">
        <v>27.79</v>
      </c>
      <c r="Q28" s="85">
        <v>27.68</v>
      </c>
      <c r="R28" s="86">
        <v>26.05</v>
      </c>
      <c r="S28" s="85">
        <v>27.33</v>
      </c>
      <c r="T28" s="87">
        <v>26.89</v>
      </c>
      <c r="U28" s="81"/>
      <c r="V28" s="81"/>
      <c r="W28" s="82"/>
      <c r="X28" s="82"/>
      <c r="Y28" s="88">
        <f t="shared" si="4"/>
        <v>27.422499999999999</v>
      </c>
      <c r="Z28" s="84">
        <f t="shared" si="5"/>
        <v>1493.9738644275124</v>
      </c>
      <c r="AA28" s="48"/>
      <c r="AB28" s="51">
        <v>29.56</v>
      </c>
      <c r="AC28" s="51">
        <v>32.550571499999997</v>
      </c>
      <c r="AD28" s="51">
        <f t="shared" si="61"/>
        <v>33.83</v>
      </c>
      <c r="AE28" s="77">
        <f t="shared" si="62"/>
        <v>33.190285750000001</v>
      </c>
      <c r="AF28" s="84">
        <f t="shared" si="6"/>
        <v>27.358099964609075</v>
      </c>
      <c r="AG28" s="48"/>
      <c r="AH28" s="31">
        <v>24.42</v>
      </c>
      <c r="AI28" s="31">
        <v>31.01</v>
      </c>
      <c r="AJ28" s="31">
        <f t="shared" si="63"/>
        <v>6.59</v>
      </c>
      <c r="AK28" s="31">
        <f t="shared" si="64"/>
        <v>30.040000000000003</v>
      </c>
      <c r="AL28" s="31">
        <f t="shared" si="65"/>
        <v>0.96999999999999886</v>
      </c>
      <c r="AM28" s="31">
        <v>30.59</v>
      </c>
      <c r="AN28" s="31">
        <v>29.42</v>
      </c>
      <c r="AO28" s="31">
        <v>30.24</v>
      </c>
      <c r="AP28" s="51"/>
      <c r="AQ28" s="63"/>
      <c r="AR28" s="51"/>
      <c r="AS28" s="63"/>
      <c r="AT28" s="35">
        <f t="shared" si="7"/>
        <v>30.26</v>
      </c>
      <c r="AU28" s="34">
        <f t="shared" si="8"/>
        <v>208.77957058528986</v>
      </c>
      <c r="AV28" s="34">
        <f t="shared" si="9"/>
        <v>0.37092320184573535</v>
      </c>
      <c r="AW28" s="34">
        <f t="shared" si="10"/>
        <v>2.1281723677480207</v>
      </c>
      <c r="AX28" s="9">
        <f t="shared" si="11"/>
        <v>0.37113089265726146</v>
      </c>
      <c r="AY28" s="9">
        <f t="shared" si="12"/>
        <v>0.1399031159535124</v>
      </c>
      <c r="AZ28" s="9"/>
      <c r="BA28" s="34"/>
      <c r="BB28" s="66">
        <v>36.82</v>
      </c>
      <c r="BC28" s="66">
        <v>38.020000000000003</v>
      </c>
      <c r="BD28" s="63">
        <v>39.74748726</v>
      </c>
      <c r="BE28" s="51">
        <v>31.41</v>
      </c>
      <c r="BF28" s="51">
        <f t="shared" si="118"/>
        <v>6.78582908666667</v>
      </c>
      <c r="BG28" s="63">
        <f t="shared" si="66"/>
        <v>36.22</v>
      </c>
      <c r="BH28" s="11">
        <f t="shared" si="67"/>
        <v>37.701871815000004</v>
      </c>
      <c r="BI28" s="34">
        <f t="shared" si="68"/>
        <v>1.1972813272617142</v>
      </c>
      <c r="BJ28" s="34">
        <f t="shared" si="13"/>
        <v>2.1271210692360579E-3</v>
      </c>
      <c r="BK28" s="34">
        <f t="shared" si="14"/>
        <v>25.826419993853605</v>
      </c>
      <c r="BL28" s="9">
        <f t="shared" si="69"/>
        <v>2.1345211677488395E-3</v>
      </c>
      <c r="BM28" s="9">
        <f t="shared" si="15"/>
        <v>8.0463838593079133E-4</v>
      </c>
      <c r="BN28" s="34"/>
      <c r="BO28" s="34"/>
      <c r="BP28" s="34"/>
      <c r="BQ28" s="34">
        <v>32.46</v>
      </c>
      <c r="BR28" s="34">
        <v>32.32</v>
      </c>
      <c r="BS28" s="34">
        <f t="shared" si="16"/>
        <v>0.14000000000000057</v>
      </c>
      <c r="BT28" s="34">
        <v>31.24</v>
      </c>
      <c r="BU28" s="34">
        <v>31.12</v>
      </c>
      <c r="BV28" s="51"/>
      <c r="BW28" s="51"/>
      <c r="BX28" s="51"/>
      <c r="BY28" s="35">
        <f t="shared" si="17"/>
        <v>31.785</v>
      </c>
      <c r="BZ28" s="34">
        <f t="shared" si="18"/>
        <v>72.503337728267965</v>
      </c>
      <c r="CA28" s="34">
        <f t="shared" si="19"/>
        <v>0.12881131089253564</v>
      </c>
      <c r="CB28" s="34">
        <f t="shared" si="20"/>
        <v>1.9393044767614998</v>
      </c>
      <c r="CC28" s="9">
        <f t="shared" si="70"/>
        <v>0.12896039741266971</v>
      </c>
      <c r="CD28" s="9">
        <f t="shared" si="21"/>
        <v>4.8613472469125563E-2</v>
      </c>
      <c r="CE28" s="34"/>
      <c r="CF28" s="34"/>
      <c r="CG28" s="34">
        <v>30.19</v>
      </c>
      <c r="CH28" s="34">
        <v>30.58</v>
      </c>
      <c r="CI28" s="34">
        <f t="shared" si="71"/>
        <v>0.38999999999999702</v>
      </c>
      <c r="CJ28" s="36">
        <f t="shared" si="22"/>
        <v>30.384999999999998</v>
      </c>
      <c r="CK28" s="34">
        <f t="shared" si="72"/>
        <v>191.44234263609863</v>
      </c>
      <c r="CL28" s="34">
        <f t="shared" si="23"/>
        <v>0.34012143286031488</v>
      </c>
      <c r="CM28" s="34">
        <f t="shared" si="24"/>
        <v>15.969598593701043</v>
      </c>
      <c r="CN28" s="37"/>
      <c r="CO28" s="34">
        <v>28.09</v>
      </c>
      <c r="CP28" s="34">
        <v>27.51</v>
      </c>
      <c r="CQ28" s="51"/>
      <c r="CR28" s="51"/>
      <c r="CS28" s="51"/>
      <c r="CT28" s="51"/>
      <c r="CU28" s="34">
        <f t="shared" si="25"/>
        <v>0.57999999999999829</v>
      </c>
      <c r="CV28" s="38">
        <f t="shared" si="26"/>
        <v>27.8</v>
      </c>
      <c r="CW28" s="34">
        <f t="shared" si="27"/>
        <v>1149.8468505122244</v>
      </c>
      <c r="CX28" s="34">
        <f t="shared" si="28"/>
        <v>2.0428477471649682</v>
      </c>
      <c r="CY28" s="34">
        <f t="shared" si="29"/>
        <v>6.9720420856964109</v>
      </c>
      <c r="CZ28" s="9">
        <f t="shared" si="73"/>
        <v>2.0420242514143832</v>
      </c>
      <c r="DA28" s="9">
        <f t="shared" si="30"/>
        <v>0.76977034592843996</v>
      </c>
      <c r="DB28" s="34"/>
      <c r="DC28" s="34"/>
      <c r="DD28" s="34"/>
      <c r="DE28" s="34">
        <v>38.9</v>
      </c>
      <c r="DF28" s="34" t="s">
        <v>54</v>
      </c>
      <c r="DG28" s="51">
        <v>38.810701289999997</v>
      </c>
      <c r="DH28" s="51"/>
      <c r="DI28" s="39">
        <f t="shared" si="31"/>
        <v>0</v>
      </c>
      <c r="DJ28" s="14">
        <f t="shared" si="74"/>
        <v>38.855350645000001</v>
      </c>
      <c r="DK28" s="34">
        <f t="shared" si="75"/>
        <v>0.53798279354506484</v>
      </c>
      <c r="DL28" s="34">
        <f t="shared" si="32"/>
        <v>9.5579418886738781E-4</v>
      </c>
      <c r="DM28" s="34" t="e">
        <f t="shared" si="33"/>
        <v>#DIV/0!</v>
      </c>
      <c r="DN28" s="9">
        <f t="shared" si="76"/>
        <v>9.5955249453908006E-4</v>
      </c>
      <c r="DO28" s="9">
        <f t="shared" si="34"/>
        <v>3.6171708301027206E-4</v>
      </c>
      <c r="DP28" s="37"/>
      <c r="DQ28" s="34"/>
      <c r="DR28" s="34"/>
      <c r="DS28" s="34"/>
      <c r="DT28" s="34">
        <v>30.06</v>
      </c>
      <c r="DU28" s="34">
        <v>25.52</v>
      </c>
      <c r="DV28" s="34">
        <f t="shared" si="77"/>
        <v>4.5399999999999991</v>
      </c>
      <c r="DW28" s="40">
        <f t="shared" si="78"/>
        <v>27.79</v>
      </c>
      <c r="DX28" s="37"/>
      <c r="DY28" s="34"/>
      <c r="DZ28" s="41">
        <v>34.07</v>
      </c>
      <c r="EA28" s="41">
        <v>36.57</v>
      </c>
      <c r="EB28" s="41">
        <f t="shared" si="79"/>
        <v>2.5</v>
      </c>
      <c r="EC28" s="42">
        <f t="shared" si="80"/>
        <v>35.32</v>
      </c>
      <c r="ED28" s="41">
        <f t="shared" si="35"/>
        <v>6.2462016396663858</v>
      </c>
      <c r="EE28" s="41">
        <f t="shared" si="36"/>
        <v>1.109716388947482E-2</v>
      </c>
      <c r="EF28" s="41">
        <f t="shared" si="37"/>
        <v>15.478896630762643</v>
      </c>
      <c r="EG28" s="34"/>
      <c r="EH28" s="41">
        <v>24.1</v>
      </c>
      <c r="EI28" s="41">
        <f t="shared" si="81"/>
        <v>5.0399999999999991</v>
      </c>
      <c r="EJ28" s="43">
        <f t="shared" si="82"/>
        <v>29.970000000000002</v>
      </c>
      <c r="EK28" s="41">
        <v>29.14</v>
      </c>
      <c r="EL28" s="41">
        <f t="shared" si="83"/>
        <v>0.83000000000000185</v>
      </c>
      <c r="EM28" s="37"/>
      <c r="EN28" s="34"/>
      <c r="EO28" s="34"/>
      <c r="EP28" s="34"/>
      <c r="EQ28" s="34"/>
      <c r="ER28" s="34">
        <v>26.52</v>
      </c>
      <c r="ES28" s="66">
        <v>33.04</v>
      </c>
      <c r="ET28" s="34">
        <f t="shared" si="84"/>
        <v>6.52</v>
      </c>
      <c r="EU28" s="66">
        <f t="shared" si="38"/>
        <v>31.35</v>
      </c>
      <c r="EV28" s="51">
        <v>26.91</v>
      </c>
      <c r="EW28" s="64">
        <f t="shared" si="85"/>
        <v>32.909999999999997</v>
      </c>
      <c r="EX28" s="51">
        <v>26.73</v>
      </c>
      <c r="EY28" s="51">
        <f t="shared" si="86"/>
        <v>5.6675000000000004</v>
      </c>
      <c r="EZ28" s="63">
        <f t="shared" si="87"/>
        <v>32.29</v>
      </c>
      <c r="FA28" s="9">
        <f t="shared" si="39"/>
        <v>1.6899999999999977</v>
      </c>
      <c r="FB28" s="50">
        <f t="shared" si="88"/>
        <v>32.397500000000001</v>
      </c>
      <c r="FC28" s="34">
        <f t="shared" si="40"/>
        <v>47.410332375473693</v>
      </c>
      <c r="FD28" s="34">
        <f t="shared" si="41"/>
        <v>8.4230426549791321E-2</v>
      </c>
      <c r="FE28" s="34">
        <f t="shared" si="42"/>
        <v>1.8538218643079689</v>
      </c>
      <c r="FF28" s="9">
        <f t="shared" si="89"/>
        <v>8.4348136167536655E-2</v>
      </c>
      <c r="FG28" s="9">
        <f t="shared" si="43"/>
        <v>3.1796240378208926E-2</v>
      </c>
      <c r="FH28" s="34"/>
      <c r="FI28" s="34"/>
      <c r="FJ28" s="34"/>
      <c r="FK28" s="34">
        <v>27.24</v>
      </c>
      <c r="FL28" s="34">
        <v>22.08</v>
      </c>
      <c r="FM28" s="34">
        <f t="shared" si="90"/>
        <v>5.16</v>
      </c>
      <c r="FN28" s="34">
        <f t="shared" si="91"/>
        <v>27.389999999999997</v>
      </c>
      <c r="FO28" s="34">
        <f t="shared" si="92"/>
        <v>0.14999999999999858</v>
      </c>
      <c r="FP28" s="44">
        <f t="shared" si="93"/>
        <v>27.314999999999998</v>
      </c>
      <c r="FQ28" s="34">
        <f t="shared" si="44"/>
        <v>1609.6149607713749</v>
      </c>
      <c r="FR28" s="34">
        <f t="shared" si="45"/>
        <v>2.8596837004423961</v>
      </c>
      <c r="FS28" s="34">
        <f t="shared" si="46"/>
        <v>4.8275190918430733</v>
      </c>
      <c r="FT28" s="9">
        <f t="shared" si="94"/>
        <v>2.8579882794821869</v>
      </c>
      <c r="FU28" s="9">
        <f t="shared" si="47"/>
        <v>1.0773596959157712</v>
      </c>
      <c r="FV28" s="34"/>
      <c r="FW28" s="41">
        <v>32.65</v>
      </c>
      <c r="FX28" s="34">
        <v>27.25</v>
      </c>
      <c r="FY28" s="34">
        <v>26.01</v>
      </c>
      <c r="FZ28" s="34">
        <v>25.78</v>
      </c>
      <c r="GA28" s="51">
        <v>22.3</v>
      </c>
      <c r="GB28" s="51">
        <f t="shared" si="95"/>
        <v>4.0466666666666669</v>
      </c>
      <c r="GC28" s="63">
        <f t="shared" si="96"/>
        <v>26.27</v>
      </c>
      <c r="GD28" s="51">
        <v>29.132261849999999</v>
      </c>
      <c r="GE28" s="51">
        <f t="shared" si="97"/>
        <v>-2.7855951833333314</v>
      </c>
      <c r="GF28" s="63">
        <f t="shared" si="98"/>
        <v>25.852261849999998</v>
      </c>
      <c r="GG28" s="34">
        <f t="shared" si="99"/>
        <v>1.4699999999999989</v>
      </c>
      <c r="GH28" s="11">
        <f t="shared" si="100"/>
        <v>26.232452369999997</v>
      </c>
      <c r="GI28" s="34">
        <f t="shared" si="48"/>
        <v>3410.2431571130637</v>
      </c>
      <c r="GJ28" s="34">
        <f t="shared" si="49"/>
        <v>6.0587264709989368</v>
      </c>
      <c r="GK28" s="34">
        <f t="shared" si="50"/>
        <v>3.5494823184237729</v>
      </c>
      <c r="GL28" s="9">
        <f t="shared" si="101"/>
        <v>6.052569036870695</v>
      </c>
      <c r="GM28" s="9">
        <f t="shared" si="51"/>
        <v>2.2816027566962829</v>
      </c>
      <c r="GN28" s="34"/>
      <c r="GO28" s="34"/>
      <c r="GP28" s="45">
        <v>24.34</v>
      </c>
      <c r="GQ28" s="66">
        <v>29.18</v>
      </c>
      <c r="GR28" s="66">
        <v>29.43</v>
      </c>
      <c r="GS28" s="51">
        <v>31.0435479</v>
      </c>
      <c r="GT28" s="51">
        <f t="shared" si="102"/>
        <v>-1.7385479000000004</v>
      </c>
      <c r="GU28" s="63">
        <f t="shared" si="103"/>
        <v>29.333547899999999</v>
      </c>
      <c r="GV28" s="51">
        <v>25</v>
      </c>
      <c r="GW28" s="51">
        <f t="shared" si="104"/>
        <v>4.3049999999999997</v>
      </c>
      <c r="GX28" s="63">
        <f t="shared" si="105"/>
        <v>28.36</v>
      </c>
      <c r="GY28" s="34">
        <f t="shared" si="106"/>
        <v>0.25</v>
      </c>
      <c r="GZ28" s="11">
        <f t="shared" si="107"/>
        <v>29.075886975</v>
      </c>
      <c r="HA28" s="34">
        <f t="shared" si="52"/>
        <v>474.61651177820971</v>
      </c>
      <c r="HB28" s="34">
        <f t="shared" si="53"/>
        <v>0.84321600865497492</v>
      </c>
      <c r="HC28" s="34">
        <f t="shared" si="54"/>
        <v>1.854627075139663</v>
      </c>
      <c r="HD28" s="9">
        <f t="shared" si="108"/>
        <v>0.84329717405910598</v>
      </c>
      <c r="HE28" s="9">
        <f t="shared" si="55"/>
        <v>0.31789297161692931</v>
      </c>
      <c r="HF28" s="37"/>
      <c r="HG28" s="37"/>
      <c r="HH28" s="41">
        <v>28.31</v>
      </c>
      <c r="HI28" s="41">
        <v>34.01</v>
      </c>
      <c r="HJ28" s="66">
        <v>33.270000000000003</v>
      </c>
      <c r="HK28" s="34">
        <v>33.44</v>
      </c>
      <c r="HL28" s="51">
        <v>26.7</v>
      </c>
      <c r="HM28" s="51">
        <f t="shared" si="109"/>
        <v>6.6550000000000047</v>
      </c>
      <c r="HN28" s="63">
        <f t="shared" si="110"/>
        <v>32.92</v>
      </c>
      <c r="HO28" s="51">
        <v>27.28</v>
      </c>
      <c r="HP28" s="51">
        <f t="shared" si="111"/>
        <v>6.0750000000000028</v>
      </c>
      <c r="HQ28" s="63">
        <f t="shared" si="112"/>
        <v>32.74</v>
      </c>
      <c r="HR28" s="34">
        <f t="shared" si="113"/>
        <v>0.73999999999999488</v>
      </c>
      <c r="HS28" s="11">
        <f t="shared" si="114"/>
        <v>32.976666666666667</v>
      </c>
      <c r="HT28" s="34">
        <f t="shared" si="56"/>
        <v>31.726926318103118</v>
      </c>
      <c r="HU28" s="34">
        <f t="shared" si="57"/>
        <v>5.6366880445455333E-2</v>
      </c>
      <c r="HV28" s="34">
        <f t="shared" si="58"/>
        <v>1.0681051276799389</v>
      </c>
      <c r="HW28" s="9">
        <f t="shared" si="115"/>
        <v>5.6458450049448834E-2</v>
      </c>
      <c r="HX28" s="9">
        <f t="shared" si="59"/>
        <v>2.1282822961111118E-2</v>
      </c>
    </row>
    <row r="29" spans="1:232" s="46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51">
        <v>22.83</v>
      </c>
      <c r="H29" s="51">
        <f t="shared" si="121"/>
        <v>29.589999999999996</v>
      </c>
      <c r="I29" s="51"/>
      <c r="J29" s="51"/>
      <c r="K29" s="51"/>
      <c r="L29" s="33">
        <f t="shared" si="2"/>
        <v>30.6</v>
      </c>
      <c r="M29" s="84">
        <f t="shared" si="3"/>
        <v>164.92253437069795</v>
      </c>
      <c r="N29" s="84"/>
      <c r="O29" s="48">
        <v>19.149999999999999</v>
      </c>
      <c r="P29" s="85">
        <v>26.76</v>
      </c>
      <c r="Q29" s="85">
        <v>25.6</v>
      </c>
      <c r="R29" s="86">
        <v>24.65</v>
      </c>
      <c r="S29" s="85">
        <v>25.3</v>
      </c>
      <c r="T29" s="87">
        <v>25.18</v>
      </c>
      <c r="U29" s="81"/>
      <c r="V29" s="81"/>
      <c r="W29" s="82"/>
      <c r="X29" s="82"/>
      <c r="Y29" s="88">
        <f t="shared" si="4"/>
        <v>25.71</v>
      </c>
      <c r="Z29" s="84">
        <f t="shared" si="5"/>
        <v>4899.4575590779641</v>
      </c>
      <c r="AA29" s="48"/>
      <c r="AB29" s="51">
        <v>29.58</v>
      </c>
      <c r="AC29" s="51">
        <v>34.040714029999997</v>
      </c>
      <c r="AD29" s="51">
        <f t="shared" si="61"/>
        <v>33.849999999999994</v>
      </c>
      <c r="AE29" s="77">
        <f t="shared" si="62"/>
        <v>33.945357014999999</v>
      </c>
      <c r="AF29" s="84">
        <f t="shared" si="6"/>
        <v>16.205351933049293</v>
      </c>
      <c r="AG29" s="48"/>
      <c r="AH29" s="31">
        <v>24.52</v>
      </c>
      <c r="AI29" s="31">
        <v>30.32</v>
      </c>
      <c r="AJ29" s="31">
        <f t="shared" si="63"/>
        <v>5.8000000000000007</v>
      </c>
      <c r="AK29" s="31">
        <f t="shared" si="64"/>
        <v>30.14</v>
      </c>
      <c r="AL29" s="31">
        <f t="shared" si="65"/>
        <v>0.17999999999999972</v>
      </c>
      <c r="AM29" s="31">
        <v>30.52</v>
      </c>
      <c r="AN29" s="31">
        <v>28.83</v>
      </c>
      <c r="AO29" s="31">
        <v>29.63</v>
      </c>
      <c r="AP29" s="51"/>
      <c r="AQ29" s="63"/>
      <c r="AR29" s="51"/>
      <c r="AS29" s="63"/>
      <c r="AT29" s="35">
        <f t="shared" si="7"/>
        <v>29.887999999999998</v>
      </c>
      <c r="AU29" s="34">
        <f t="shared" si="8"/>
        <v>270.23052190393531</v>
      </c>
      <c r="AV29" s="34">
        <f t="shared" si="9"/>
        <v>1.6385300100745215</v>
      </c>
      <c r="AW29" s="34">
        <f t="shared" si="10"/>
        <v>9.4010681289673936</v>
      </c>
      <c r="AX29" s="9">
        <f t="shared" si="11"/>
        <v>1.6380733957196589</v>
      </c>
      <c r="AY29" s="9">
        <f t="shared" si="12"/>
        <v>5.5245470691479559E-2</v>
      </c>
      <c r="AZ29" s="9"/>
      <c r="BA29" s="34"/>
      <c r="BB29" s="66">
        <v>36.1</v>
      </c>
      <c r="BC29" s="66">
        <v>38.119999999999997</v>
      </c>
      <c r="BD29" s="63">
        <v>39.433225929999999</v>
      </c>
      <c r="BE29" s="51">
        <v>29.83</v>
      </c>
      <c r="BF29" s="51">
        <f t="shared" si="118"/>
        <v>8.054408643333332</v>
      </c>
      <c r="BG29" s="63">
        <f t="shared" si="66"/>
        <v>34.64</v>
      </c>
      <c r="BH29" s="11">
        <f t="shared" si="67"/>
        <v>37.073306482500001</v>
      </c>
      <c r="BI29" s="34">
        <f t="shared" si="68"/>
        <v>1.8514845291447706</v>
      </c>
      <c r="BJ29" s="34">
        <f t="shared" si="13"/>
        <v>1.1226389020818532E-2</v>
      </c>
      <c r="BK29" s="34">
        <f t="shared" si="14"/>
        <v>136.30509427005748</v>
      </c>
      <c r="BL29" s="9">
        <f t="shared" si="69"/>
        <v>1.1254872452063806E-2</v>
      </c>
      <c r="BM29" s="9">
        <f t="shared" si="15"/>
        <v>3.795805046413462E-4</v>
      </c>
      <c r="BN29" s="34"/>
      <c r="BO29" s="34"/>
      <c r="BP29" s="34"/>
      <c r="BQ29" s="34">
        <v>32.1</v>
      </c>
      <c r="BR29" s="34">
        <v>31.72</v>
      </c>
      <c r="BS29" s="34">
        <f t="shared" si="16"/>
        <v>0.38000000000000256</v>
      </c>
      <c r="BT29" s="34">
        <v>30.2</v>
      </c>
      <c r="BU29" s="34">
        <v>29.88</v>
      </c>
      <c r="BV29" s="51"/>
      <c r="BW29" s="51"/>
      <c r="BX29" s="51"/>
      <c r="BY29" s="35">
        <f t="shared" si="17"/>
        <v>30.974999999999998</v>
      </c>
      <c r="BZ29" s="34">
        <f t="shared" si="18"/>
        <v>127.15399217494914</v>
      </c>
      <c r="CA29" s="34">
        <f t="shared" si="19"/>
        <v>0.77099222771549158</v>
      </c>
      <c r="CB29" s="34">
        <f t="shared" si="20"/>
        <v>11.607588405061545</v>
      </c>
      <c r="CC29" s="9">
        <f t="shared" si="70"/>
        <v>0.77110541270397226</v>
      </c>
      <c r="CD29" s="9">
        <f t="shared" si="21"/>
        <v>2.60062104597352E-2</v>
      </c>
      <c r="CE29" s="34"/>
      <c r="CF29" s="34"/>
      <c r="CG29" s="34">
        <v>29.22</v>
      </c>
      <c r="CH29" s="34">
        <v>31.25</v>
      </c>
      <c r="CI29" s="34">
        <f t="shared" si="71"/>
        <v>2.0300000000000011</v>
      </c>
      <c r="CJ29" s="36">
        <f t="shared" si="22"/>
        <v>30.234999999999999</v>
      </c>
      <c r="CK29" s="34">
        <f t="shared" si="72"/>
        <v>212.43105208674172</v>
      </c>
      <c r="CL29" s="34">
        <f t="shared" si="23"/>
        <v>1.2880656539588364</v>
      </c>
      <c r="CM29" s="34">
        <f t="shared" si="24"/>
        <v>60.478080675684843</v>
      </c>
      <c r="CN29" s="37"/>
      <c r="CO29" s="34">
        <v>28.95</v>
      </c>
      <c r="CP29" s="34">
        <v>27.53</v>
      </c>
      <c r="CQ29" s="51"/>
      <c r="CR29" s="51"/>
      <c r="CS29" s="51"/>
      <c r="CT29" s="51"/>
      <c r="CU29" s="34">
        <f t="shared" si="25"/>
        <v>1.4199999999999982</v>
      </c>
      <c r="CV29" s="38">
        <f t="shared" si="26"/>
        <v>28.240000000000002</v>
      </c>
      <c r="CW29" s="34">
        <f t="shared" si="27"/>
        <v>847.44593339628534</v>
      </c>
      <c r="CX29" s="34">
        <f t="shared" si="28"/>
        <v>5.1384484032453264</v>
      </c>
      <c r="CY29" s="34">
        <f t="shared" si="29"/>
        <v>17.53702818642455</v>
      </c>
      <c r="CZ29" s="9">
        <f t="shared" si="73"/>
        <v>5.1337035902516144</v>
      </c>
      <c r="DA29" s="9">
        <f t="shared" si="30"/>
        <v>0.17313868351386544</v>
      </c>
      <c r="DB29" s="34"/>
      <c r="DC29" s="34"/>
      <c r="DD29" s="34"/>
      <c r="DE29" s="34" t="s">
        <v>54</v>
      </c>
      <c r="DF29" s="34">
        <v>36.799999999999997</v>
      </c>
      <c r="DG29" s="51">
        <v>37.611942929999998</v>
      </c>
      <c r="DH29" s="51"/>
      <c r="DI29" s="39">
        <f t="shared" si="31"/>
        <v>0</v>
      </c>
      <c r="DJ29" s="14">
        <f t="shared" si="74"/>
        <v>37.205971464999998</v>
      </c>
      <c r="DK29" s="34">
        <f t="shared" si="75"/>
        <v>1.6887345733081192</v>
      </c>
      <c r="DL29" s="34">
        <f t="shared" si="32"/>
        <v>1.023956234817696E-2</v>
      </c>
      <c r="DM29" s="34" t="e">
        <f t="shared" si="33"/>
        <v>#DIV/0!</v>
      </c>
      <c r="DN29" s="9">
        <f t="shared" si="76"/>
        <v>1.0266075137332515E-2</v>
      </c>
      <c r="DO29" s="9">
        <f t="shared" si="34"/>
        <v>3.4623244269641574E-4</v>
      </c>
      <c r="DP29" s="37"/>
      <c r="DQ29" s="34"/>
      <c r="DR29" s="34"/>
      <c r="DS29" s="34"/>
      <c r="DT29" s="34">
        <v>29.73</v>
      </c>
      <c r="DU29" s="34">
        <v>27.49</v>
      </c>
      <c r="DV29" s="34">
        <f t="shared" si="77"/>
        <v>2.240000000000002</v>
      </c>
      <c r="DW29" s="40">
        <f t="shared" si="78"/>
        <v>28.61</v>
      </c>
      <c r="DX29" s="37"/>
      <c r="DY29" s="34"/>
      <c r="DZ29" s="41">
        <v>31.9</v>
      </c>
      <c r="EA29" s="41">
        <v>36.840000000000003</v>
      </c>
      <c r="EB29" s="41">
        <f t="shared" si="79"/>
        <v>4.9400000000000048</v>
      </c>
      <c r="EC29" s="42">
        <f t="shared" si="80"/>
        <v>34.370000000000005</v>
      </c>
      <c r="ED29" s="41">
        <f t="shared" si="35"/>
        <v>12.071354387284277</v>
      </c>
      <c r="EE29" s="41">
        <f t="shared" si="36"/>
        <v>7.3194087353468509E-2</v>
      </c>
      <c r="EF29" s="41">
        <f t="shared" si="37"/>
        <v>102.0948886951122</v>
      </c>
      <c r="EG29" s="34"/>
      <c r="EH29" s="41">
        <v>26.42</v>
      </c>
      <c r="EI29" s="41">
        <f t="shared" si="81"/>
        <v>4.9699999999999989</v>
      </c>
      <c r="EJ29" s="43">
        <f t="shared" si="82"/>
        <v>32.29</v>
      </c>
      <c r="EK29" s="41">
        <v>31.39</v>
      </c>
      <c r="EL29" s="41">
        <f t="shared" si="83"/>
        <v>0.89999999999999858</v>
      </c>
      <c r="EM29" s="37"/>
      <c r="EN29" s="34"/>
      <c r="EO29" s="34"/>
      <c r="EP29" s="34"/>
      <c r="EQ29" s="34"/>
      <c r="ER29" s="34">
        <v>23.03</v>
      </c>
      <c r="ES29" s="66">
        <v>30.17</v>
      </c>
      <c r="ET29" s="34">
        <f t="shared" si="84"/>
        <v>7.1400000000000006</v>
      </c>
      <c r="EU29" s="66">
        <f t="shared" si="38"/>
        <v>27.86</v>
      </c>
      <c r="EV29" s="51">
        <v>23.77</v>
      </c>
      <c r="EW29" s="64">
        <f t="shared" si="85"/>
        <v>29.77</v>
      </c>
      <c r="EX29" s="51">
        <v>23.65</v>
      </c>
      <c r="EY29" s="51">
        <f t="shared" si="86"/>
        <v>5.6024999999999991</v>
      </c>
      <c r="EZ29" s="63">
        <f t="shared" si="87"/>
        <v>29.209999999999997</v>
      </c>
      <c r="FA29" s="9">
        <f t="shared" si="39"/>
        <v>2.3100000000000023</v>
      </c>
      <c r="FB29" s="50">
        <f t="shared" si="88"/>
        <v>29.252499999999998</v>
      </c>
      <c r="FC29" s="34">
        <f t="shared" si="40"/>
        <v>419.90108806388514</v>
      </c>
      <c r="FD29" s="34">
        <f t="shared" si="41"/>
        <v>2.5460504209817048</v>
      </c>
      <c r="FE29" s="34">
        <f t="shared" si="42"/>
        <v>56.035854635691457</v>
      </c>
      <c r="FF29" s="9">
        <f t="shared" si="89"/>
        <v>2.5447077891929557</v>
      </c>
      <c r="FG29" s="9">
        <f t="shared" si="43"/>
        <v>8.5822515617181031E-2</v>
      </c>
      <c r="FH29" s="34"/>
      <c r="FI29" s="34"/>
      <c r="FJ29" s="34"/>
      <c r="FK29" s="34">
        <v>28.38</v>
      </c>
      <c r="FL29" s="34">
        <v>23.1</v>
      </c>
      <c r="FM29" s="34">
        <f t="shared" si="90"/>
        <v>5.2799999999999976</v>
      </c>
      <c r="FN29" s="34">
        <f t="shared" si="91"/>
        <v>28.41</v>
      </c>
      <c r="FO29" s="34">
        <f t="shared" si="92"/>
        <v>3.0000000000001137E-2</v>
      </c>
      <c r="FP29" s="44">
        <f t="shared" si="93"/>
        <v>28.395</v>
      </c>
      <c r="FQ29" s="34">
        <f t="shared" si="44"/>
        <v>761.07244783550061</v>
      </c>
      <c r="FR29" s="34">
        <f t="shared" si="45"/>
        <v>4.6147268518493103</v>
      </c>
      <c r="FS29" s="34">
        <f t="shared" si="46"/>
        <v>7.7902608520994994</v>
      </c>
      <c r="FT29" s="9">
        <f t="shared" si="94"/>
        <v>4.6107453871954629</v>
      </c>
      <c r="FU29" s="9">
        <f t="shared" si="47"/>
        <v>0.15550145666230877</v>
      </c>
      <c r="FV29" s="34"/>
      <c r="FW29" s="41">
        <v>32.450000000000003</v>
      </c>
      <c r="FX29" s="34">
        <v>30.09</v>
      </c>
      <c r="FY29" s="34">
        <v>27.72</v>
      </c>
      <c r="FZ29" s="34">
        <v>26.71</v>
      </c>
      <c r="GA29" s="51">
        <v>23.24</v>
      </c>
      <c r="GB29" s="51">
        <f t="shared" si="95"/>
        <v>4.9333333333333371</v>
      </c>
      <c r="GC29" s="63">
        <f t="shared" si="96"/>
        <v>27.209999999999997</v>
      </c>
      <c r="GD29" s="51">
        <v>29.97018207</v>
      </c>
      <c r="GE29" s="51">
        <f t="shared" si="97"/>
        <v>-1.7968487366666643</v>
      </c>
      <c r="GF29" s="63">
        <f t="shared" si="98"/>
        <v>26.690182069999999</v>
      </c>
      <c r="GG29" s="34">
        <f t="shared" si="99"/>
        <v>3.379999999999999</v>
      </c>
      <c r="GH29" s="11">
        <f t="shared" si="100"/>
        <v>27.684036414000001</v>
      </c>
      <c r="GI29" s="34">
        <f t="shared" si="48"/>
        <v>1246.1440038550747</v>
      </c>
      <c r="GJ29" s="34">
        <f t="shared" si="49"/>
        <v>7.5559353281226267</v>
      </c>
      <c r="GK29" s="34">
        <f t="shared" si="50"/>
        <v>4.4266165463487051</v>
      </c>
      <c r="GL29" s="9">
        <f t="shared" si="101"/>
        <v>7.5473155085422219</v>
      </c>
      <c r="GM29" s="9">
        <f t="shared" si="51"/>
        <v>0.25453987520707916</v>
      </c>
      <c r="GN29" s="34"/>
      <c r="GO29" s="34"/>
      <c r="GP29" s="45">
        <v>24.2</v>
      </c>
      <c r="GQ29" s="66">
        <v>29.4</v>
      </c>
      <c r="GR29" s="66">
        <v>29.12</v>
      </c>
      <c r="GS29" s="51">
        <v>31.15326834</v>
      </c>
      <c r="GT29" s="51">
        <f t="shared" si="102"/>
        <v>-1.8932683400000023</v>
      </c>
      <c r="GU29" s="63">
        <f t="shared" si="103"/>
        <v>29.443268339999999</v>
      </c>
      <c r="GV29" s="51">
        <v>24.85</v>
      </c>
      <c r="GW29" s="51">
        <f t="shared" si="104"/>
        <v>4.4099999999999966</v>
      </c>
      <c r="GX29" s="63">
        <f t="shared" si="105"/>
        <v>28.21</v>
      </c>
      <c r="GY29" s="34">
        <f t="shared" si="106"/>
        <v>0.27999999999999758</v>
      </c>
      <c r="GZ29" s="11">
        <f t="shared" si="107"/>
        <v>29.043317084999998</v>
      </c>
      <c r="HA29" s="34">
        <f t="shared" si="52"/>
        <v>485.45937675462079</v>
      </c>
      <c r="HB29" s="34">
        <f t="shared" si="53"/>
        <v>2.9435600089885177</v>
      </c>
      <c r="HC29" s="34">
        <f t="shared" si="54"/>
        <v>6.474267606323683</v>
      </c>
      <c r="HD29" s="9">
        <f t="shared" si="108"/>
        <v>2.9417668597946993</v>
      </c>
      <c r="HE29" s="9">
        <f t="shared" si="55"/>
        <v>9.9213683134481229E-2</v>
      </c>
      <c r="HF29" s="37"/>
      <c r="HG29" s="37"/>
      <c r="HH29" s="41">
        <v>28.47</v>
      </c>
      <c r="HI29" s="41">
        <v>33.299999999999997</v>
      </c>
      <c r="HJ29" s="66">
        <v>33.31</v>
      </c>
      <c r="HK29" s="34">
        <v>32.33</v>
      </c>
      <c r="HL29" s="51">
        <v>26.15</v>
      </c>
      <c r="HM29" s="51">
        <f t="shared" si="109"/>
        <v>6.6700000000000017</v>
      </c>
      <c r="HN29" s="63">
        <f t="shared" si="110"/>
        <v>32.369999999999997</v>
      </c>
      <c r="HO29" s="51">
        <v>27.27</v>
      </c>
      <c r="HP29" s="51">
        <f t="shared" si="111"/>
        <v>5.5500000000000007</v>
      </c>
      <c r="HQ29" s="63">
        <f t="shared" si="112"/>
        <v>32.729999999999997</v>
      </c>
      <c r="HR29" s="34">
        <f t="shared" si="113"/>
        <v>0.98000000000000398</v>
      </c>
      <c r="HS29" s="11">
        <f t="shared" si="114"/>
        <v>32.803333333333335</v>
      </c>
      <c r="HT29" s="34">
        <f t="shared" si="56"/>
        <v>35.779642754882097</v>
      </c>
      <c r="HU29" s="34">
        <f t="shared" si="57"/>
        <v>0.21694817443479164</v>
      </c>
      <c r="HV29" s="34">
        <f t="shared" si="58"/>
        <v>4.1109860209282854</v>
      </c>
      <c r="HW29" s="9">
        <f t="shared" si="115"/>
        <v>0.21713537156793411</v>
      </c>
      <c r="HX29" s="9">
        <f t="shared" si="59"/>
        <v>7.3230820043748441E-3</v>
      </c>
    </row>
    <row r="30" spans="1:232" s="46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51">
        <v>23.1</v>
      </c>
      <c r="H30" s="51">
        <f t="shared" si="121"/>
        <v>29.86</v>
      </c>
      <c r="I30" s="51"/>
      <c r="J30" s="51"/>
      <c r="K30" s="51"/>
      <c r="L30" s="33">
        <f t="shared" si="2"/>
        <v>29.795000000000002</v>
      </c>
      <c r="M30" s="84">
        <f t="shared" si="3"/>
        <v>288.23452513839055</v>
      </c>
      <c r="N30" s="84"/>
      <c r="O30" s="48">
        <v>21.23</v>
      </c>
      <c r="P30" s="85">
        <v>27.53</v>
      </c>
      <c r="Q30" s="85">
        <v>27.77</v>
      </c>
      <c r="R30" s="86">
        <v>25.78</v>
      </c>
      <c r="S30" s="85">
        <v>26.1</v>
      </c>
      <c r="T30" s="87">
        <v>27.26</v>
      </c>
      <c r="U30" s="81"/>
      <c r="V30" s="81"/>
      <c r="W30" s="82"/>
      <c r="X30" s="82"/>
      <c r="Y30" s="88">
        <f t="shared" si="4"/>
        <v>27.165000000000003</v>
      </c>
      <c r="Z30" s="84">
        <f t="shared" si="5"/>
        <v>1786.0844934455345</v>
      </c>
      <c r="AA30" s="48"/>
      <c r="AB30" s="51">
        <v>29.79</v>
      </c>
      <c r="AC30" s="51">
        <v>33.623011550000001</v>
      </c>
      <c r="AD30" s="51">
        <f t="shared" si="61"/>
        <v>34.06</v>
      </c>
      <c r="AE30" s="77">
        <f t="shared" si="62"/>
        <v>33.841505775000002</v>
      </c>
      <c r="AF30" s="84">
        <f t="shared" si="6"/>
        <v>17.415600772369281</v>
      </c>
      <c r="AG30" s="48"/>
      <c r="AH30" s="31">
        <v>24.05</v>
      </c>
      <c r="AI30" s="31">
        <v>30.07</v>
      </c>
      <c r="AJ30" s="31">
        <f t="shared" si="63"/>
        <v>6.02</v>
      </c>
      <c r="AK30" s="31">
        <f t="shared" si="64"/>
        <v>29.67</v>
      </c>
      <c r="AL30" s="31">
        <f t="shared" si="65"/>
        <v>0.39999999999999858</v>
      </c>
      <c r="AM30" s="31">
        <v>30.48</v>
      </c>
      <c r="AN30" s="31">
        <v>28</v>
      </c>
      <c r="AO30" s="31">
        <v>28.37</v>
      </c>
      <c r="AP30" s="51"/>
      <c r="AQ30" s="63"/>
      <c r="AR30" s="51"/>
      <c r="AS30" s="63"/>
      <c r="AT30" s="35">
        <f t="shared" si="7"/>
        <v>29.318000000000001</v>
      </c>
      <c r="AU30" s="34">
        <f t="shared" si="8"/>
        <v>401.25309935612046</v>
      </c>
      <c r="AV30" s="34">
        <f t="shared" si="9"/>
        <v>1.3921063035854782</v>
      </c>
      <c r="AW30" s="34">
        <f t="shared" si="10"/>
        <v>7.9872117826983393</v>
      </c>
      <c r="AX30" s="9">
        <f t="shared" si="11"/>
        <v>1.3918463918311015</v>
      </c>
      <c r="AY30" s="9">
        <f t="shared" si="12"/>
        <v>0.22484457803693819</v>
      </c>
      <c r="AZ30" s="9"/>
      <c r="BA30" s="34"/>
      <c r="BB30" s="66">
        <v>37.770000000000003</v>
      </c>
      <c r="BC30" s="66">
        <v>36.880000000000003</v>
      </c>
      <c r="BD30" s="63">
        <v>36.524605119999997</v>
      </c>
      <c r="BE30" s="51">
        <v>30.47</v>
      </c>
      <c r="BF30" s="51">
        <f t="shared" si="118"/>
        <v>6.5882017066666663</v>
      </c>
      <c r="BG30" s="63">
        <f t="shared" si="66"/>
        <v>35.28</v>
      </c>
      <c r="BH30" s="11">
        <f t="shared" si="67"/>
        <v>36.613651279999999</v>
      </c>
      <c r="BI30" s="34">
        <f t="shared" si="68"/>
        <v>2.5466439769751918</v>
      </c>
      <c r="BJ30" s="34">
        <f t="shared" si="13"/>
        <v>8.835319001956712E-3</v>
      </c>
      <c r="BK30" s="34">
        <f t="shared" si="14"/>
        <v>107.2739406441781</v>
      </c>
      <c r="BL30" s="9">
        <f t="shared" si="69"/>
        <v>8.8589333592982503E-3</v>
      </c>
      <c r="BM30" s="9">
        <f t="shared" si="15"/>
        <v>1.4311084504147514E-3</v>
      </c>
      <c r="BN30" s="34"/>
      <c r="BO30" s="34"/>
      <c r="BP30" s="34"/>
      <c r="BQ30" s="34">
        <v>32.659999999999997</v>
      </c>
      <c r="BR30" s="34">
        <v>31.23</v>
      </c>
      <c r="BS30" s="34">
        <f t="shared" si="16"/>
        <v>1.4299999999999962</v>
      </c>
      <c r="BT30" s="34">
        <v>29.01</v>
      </c>
      <c r="BU30" s="34">
        <v>28.96</v>
      </c>
      <c r="BV30" s="51"/>
      <c r="BW30" s="51"/>
      <c r="BX30" s="51"/>
      <c r="BY30" s="35">
        <f t="shared" si="17"/>
        <v>30.465000000000003</v>
      </c>
      <c r="BZ30" s="34">
        <f t="shared" si="18"/>
        <v>181.10982044196865</v>
      </c>
      <c r="CA30" s="34">
        <f t="shared" si="19"/>
        <v>0.62834186971533712</v>
      </c>
      <c r="CB30" s="34">
        <f t="shared" si="20"/>
        <v>9.4599316817158225</v>
      </c>
      <c r="CC30" s="9">
        <f t="shared" si="70"/>
        <v>0.62850668726091341</v>
      </c>
      <c r="CD30" s="9">
        <f t="shared" si="21"/>
        <v>0.10153154954452942</v>
      </c>
      <c r="CE30" s="34"/>
      <c r="CF30" s="34"/>
      <c r="CG30" s="34">
        <v>29.17</v>
      </c>
      <c r="CH30" s="34">
        <v>30.17</v>
      </c>
      <c r="CI30" s="34">
        <f t="shared" si="71"/>
        <v>1</v>
      </c>
      <c r="CJ30" s="36">
        <f t="shared" si="22"/>
        <v>29.67</v>
      </c>
      <c r="CK30" s="34">
        <f t="shared" si="72"/>
        <v>314.33735900649941</v>
      </c>
      <c r="CL30" s="34">
        <f t="shared" si="23"/>
        <v>1.0905610938022641</v>
      </c>
      <c r="CM30" s="34">
        <f t="shared" si="24"/>
        <v>51.204720512518378</v>
      </c>
      <c r="CN30" s="37"/>
      <c r="CO30" s="34">
        <v>27.52</v>
      </c>
      <c r="CP30" s="34">
        <v>27.6</v>
      </c>
      <c r="CQ30" s="51"/>
      <c r="CR30" s="51"/>
      <c r="CS30" s="51"/>
      <c r="CT30" s="51"/>
      <c r="CU30" s="34">
        <f t="shared" si="25"/>
        <v>8.0000000000001847E-2</v>
      </c>
      <c r="CV30" s="38">
        <f t="shared" si="26"/>
        <v>27.560000000000002</v>
      </c>
      <c r="CW30" s="34">
        <f t="shared" si="27"/>
        <v>1358.0882757276181</v>
      </c>
      <c r="CX30" s="34">
        <f t="shared" si="28"/>
        <v>4.7117474045677099</v>
      </c>
      <c r="CY30" s="34">
        <f t="shared" si="29"/>
        <v>16.080738883945862</v>
      </c>
      <c r="CZ30" s="9">
        <f t="shared" si="73"/>
        <v>4.7076269488750677</v>
      </c>
      <c r="DA30" s="9">
        <f t="shared" si="30"/>
        <v>0.76048937662050475</v>
      </c>
      <c r="DB30" s="34"/>
      <c r="DC30" s="34"/>
      <c r="DD30" s="34"/>
      <c r="DE30" s="34">
        <v>38.869999999999997</v>
      </c>
      <c r="DF30" s="34">
        <v>37.47</v>
      </c>
      <c r="DG30" s="51" t="s">
        <v>235</v>
      </c>
      <c r="DH30" s="51"/>
      <c r="DI30" s="39">
        <f t="shared" si="31"/>
        <v>1.3999999999999986</v>
      </c>
      <c r="DJ30" s="14">
        <f t="shared" si="74"/>
        <v>38.17</v>
      </c>
      <c r="DK30" s="34">
        <f t="shared" si="75"/>
        <v>0.86535837267448412</v>
      </c>
      <c r="DL30" s="34">
        <f t="shared" si="32"/>
        <v>3.0022717516543103E-3</v>
      </c>
      <c r="DM30" s="34" t="e">
        <f t="shared" si="33"/>
        <v>#DIV/0!</v>
      </c>
      <c r="DN30" s="9">
        <f t="shared" si="76"/>
        <v>3.0121305183748856E-3</v>
      </c>
      <c r="DO30" s="9">
        <f t="shared" si="34"/>
        <v>4.8659192520892036E-4</v>
      </c>
      <c r="DP30" s="37"/>
      <c r="DQ30" s="34"/>
      <c r="DR30" s="34"/>
      <c r="DS30" s="34"/>
      <c r="DT30" s="34">
        <v>30.68</v>
      </c>
      <c r="DU30" s="34">
        <v>26.02</v>
      </c>
      <c r="DV30" s="34">
        <f t="shared" si="77"/>
        <v>4.66</v>
      </c>
      <c r="DW30" s="40">
        <f t="shared" si="78"/>
        <v>28.35</v>
      </c>
      <c r="DX30" s="37"/>
      <c r="DY30" s="34"/>
      <c r="DZ30" s="41">
        <v>31.71</v>
      </c>
      <c r="EA30" s="41">
        <v>32.19</v>
      </c>
      <c r="EB30" s="41">
        <f t="shared" si="79"/>
        <v>0.47999999999999687</v>
      </c>
      <c r="EC30" s="42">
        <f t="shared" si="80"/>
        <v>31.95</v>
      </c>
      <c r="ED30" s="41">
        <f t="shared" si="35"/>
        <v>64.663617969388469</v>
      </c>
      <c r="EE30" s="41">
        <f t="shared" si="36"/>
        <v>0.22434376290744978</v>
      </c>
      <c r="EF30" s="41">
        <f t="shared" si="37"/>
        <v>312.92625308474919</v>
      </c>
      <c r="EG30" s="34"/>
      <c r="EH30" s="41">
        <v>27.44</v>
      </c>
      <c r="EI30" s="41">
        <f t="shared" si="81"/>
        <v>3.34</v>
      </c>
      <c r="EJ30" s="43">
        <f t="shared" si="82"/>
        <v>33.31</v>
      </c>
      <c r="EK30" s="41">
        <v>30.78</v>
      </c>
      <c r="EL30" s="41">
        <f t="shared" si="83"/>
        <v>2.5300000000000011</v>
      </c>
      <c r="EM30" s="37"/>
      <c r="EN30" s="34"/>
      <c r="EO30" s="34"/>
      <c r="EP30" s="34"/>
      <c r="EQ30" s="34"/>
      <c r="ER30" s="34">
        <v>27.64</v>
      </c>
      <c r="ES30" s="66">
        <v>32.630000000000003</v>
      </c>
      <c r="ET30" s="34">
        <f t="shared" si="84"/>
        <v>4.990000000000002</v>
      </c>
      <c r="EU30" s="66">
        <f t="shared" si="38"/>
        <v>32.47</v>
      </c>
      <c r="EV30" s="51">
        <v>27.15</v>
      </c>
      <c r="EW30" s="64">
        <f t="shared" si="85"/>
        <v>33.15</v>
      </c>
      <c r="EX30" s="51">
        <v>28.02</v>
      </c>
      <c r="EY30" s="51">
        <f t="shared" si="86"/>
        <v>4.9374999999999964</v>
      </c>
      <c r="EZ30" s="63">
        <f t="shared" si="87"/>
        <v>33.58</v>
      </c>
      <c r="FA30" s="9">
        <f t="shared" si="39"/>
        <v>0.67999999999999972</v>
      </c>
      <c r="FB30" s="50">
        <f t="shared" si="88"/>
        <v>32.957499999999996</v>
      </c>
      <c r="FC30" s="34">
        <f t="shared" si="40"/>
        <v>32.151482279765524</v>
      </c>
      <c r="FD30" s="34">
        <f t="shared" si="41"/>
        <v>0.11154625652263057</v>
      </c>
      <c r="FE30" s="34">
        <f t="shared" si="42"/>
        <v>2.4550141521736157</v>
      </c>
      <c r="FF30" s="9">
        <f t="shared" si="89"/>
        <v>0.11168443171195686</v>
      </c>
      <c r="FG30" s="9">
        <f t="shared" si="43"/>
        <v>1.8041961432635908E-2</v>
      </c>
      <c r="FH30" s="34"/>
      <c r="FI30" s="34"/>
      <c r="FJ30" s="34"/>
      <c r="FK30" s="34">
        <v>28.53</v>
      </c>
      <c r="FL30" s="34">
        <v>21.45</v>
      </c>
      <c r="FM30" s="34">
        <f t="shared" si="90"/>
        <v>7.0800000000000018</v>
      </c>
      <c r="FN30" s="34">
        <f t="shared" si="91"/>
        <v>26.759999999999998</v>
      </c>
      <c r="FO30" s="34">
        <f t="shared" si="92"/>
        <v>1.7700000000000031</v>
      </c>
      <c r="FP30" s="44">
        <f t="shared" si="93"/>
        <v>27.645</v>
      </c>
      <c r="FQ30" s="34">
        <f t="shared" si="44"/>
        <v>1280.3420229787769</v>
      </c>
      <c r="FR30" s="34">
        <f t="shared" si="45"/>
        <v>4.4420147876596117</v>
      </c>
      <c r="FS30" s="34">
        <f t="shared" si="46"/>
        <v>7.498700359888975</v>
      </c>
      <c r="FT30" s="9">
        <f t="shared" si="94"/>
        <v>4.4382778882713865</v>
      </c>
      <c r="FU30" s="9">
        <f t="shared" si="47"/>
        <v>0.7169776240079152</v>
      </c>
      <c r="FV30" s="34"/>
      <c r="FW30" s="41">
        <v>31.61</v>
      </c>
      <c r="FX30" s="34">
        <v>27.69</v>
      </c>
      <c r="FY30" s="34">
        <v>27.49</v>
      </c>
      <c r="FZ30" s="34">
        <v>27</v>
      </c>
      <c r="GA30" s="51">
        <v>23.37</v>
      </c>
      <c r="GB30" s="51">
        <f t="shared" si="95"/>
        <v>4.0233333333333334</v>
      </c>
      <c r="GC30" s="63">
        <f t="shared" si="96"/>
        <v>27.34</v>
      </c>
      <c r="GD30" s="51">
        <v>30.12615826</v>
      </c>
      <c r="GE30" s="51">
        <f t="shared" si="97"/>
        <v>-2.732824926666666</v>
      </c>
      <c r="GF30" s="63">
        <f t="shared" si="98"/>
        <v>26.846158259999999</v>
      </c>
      <c r="GG30" s="34">
        <f t="shared" si="99"/>
        <v>0.69000000000000128</v>
      </c>
      <c r="GH30" s="11">
        <f t="shared" si="100"/>
        <v>27.273231652000003</v>
      </c>
      <c r="GI30" s="34">
        <f t="shared" si="48"/>
        <v>1656.9241442749878</v>
      </c>
      <c r="GJ30" s="34">
        <f t="shared" si="49"/>
        <v>5.7485276737040643</v>
      </c>
      <c r="GK30" s="34">
        <f t="shared" si="50"/>
        <v>3.3677535093308393</v>
      </c>
      <c r="GL30" s="9">
        <f t="shared" si="101"/>
        <v>5.7428558442356152</v>
      </c>
      <c r="GM30" s="9">
        <f t="shared" si="51"/>
        <v>0.92772450078012103</v>
      </c>
      <c r="GN30" s="34"/>
      <c r="GO30" s="34"/>
      <c r="GP30" s="45">
        <v>24.28</v>
      </c>
      <c r="GQ30" s="66">
        <v>29.12</v>
      </c>
      <c r="GR30" s="66">
        <v>29.21</v>
      </c>
      <c r="GS30" s="51">
        <v>30.684014099999999</v>
      </c>
      <c r="GT30" s="51">
        <f t="shared" si="102"/>
        <v>-1.5190140999999997</v>
      </c>
      <c r="GU30" s="63">
        <f t="shared" si="103"/>
        <v>28.974014099999998</v>
      </c>
      <c r="GV30" s="51">
        <v>24.58</v>
      </c>
      <c r="GW30" s="51">
        <f t="shared" si="104"/>
        <v>4.5850000000000009</v>
      </c>
      <c r="GX30" s="63">
        <f t="shared" si="105"/>
        <v>27.939999999999998</v>
      </c>
      <c r="GY30" s="34">
        <f t="shared" si="106"/>
        <v>8.9999999999999858E-2</v>
      </c>
      <c r="GZ30" s="11">
        <f t="shared" si="107"/>
        <v>28.811003524999997</v>
      </c>
      <c r="HA30" s="34">
        <f t="shared" si="52"/>
        <v>570.3293718879687</v>
      </c>
      <c r="HB30" s="34">
        <f t="shared" si="53"/>
        <v>1.9786990181489725</v>
      </c>
      <c r="HC30" s="34">
        <f t="shared" si="54"/>
        <v>4.3520862210206577</v>
      </c>
      <c r="HD30" s="9">
        <f t="shared" si="108"/>
        <v>1.9779369999758374</v>
      </c>
      <c r="HE30" s="9">
        <f t="shared" si="55"/>
        <v>0.31952406009267559</v>
      </c>
      <c r="HF30" s="37"/>
      <c r="HG30" s="37"/>
      <c r="HH30" s="41">
        <v>27.57</v>
      </c>
      <c r="HI30" s="41">
        <v>33.450000000000003</v>
      </c>
      <c r="HJ30" s="66">
        <v>33.44</v>
      </c>
      <c r="HK30" s="34">
        <v>32.18</v>
      </c>
      <c r="HL30" s="51">
        <v>27.13</v>
      </c>
      <c r="HM30" s="51">
        <f t="shared" si="109"/>
        <v>5.6800000000000033</v>
      </c>
      <c r="HN30" s="63">
        <f t="shared" si="110"/>
        <v>33.35</v>
      </c>
      <c r="HO30" s="51">
        <v>27.72</v>
      </c>
      <c r="HP30" s="51">
        <f t="shared" si="111"/>
        <v>5.0900000000000034</v>
      </c>
      <c r="HQ30" s="63">
        <f t="shared" si="112"/>
        <v>33.18</v>
      </c>
      <c r="HR30" s="34">
        <f t="shared" si="113"/>
        <v>1.2700000000000031</v>
      </c>
      <c r="HS30" s="11">
        <f t="shared" si="114"/>
        <v>33.323333333333331</v>
      </c>
      <c r="HT30" s="34">
        <f t="shared" si="56"/>
        <v>24.946636560948193</v>
      </c>
      <c r="HU30" s="34">
        <f t="shared" si="57"/>
        <v>8.6549786320603062E-2</v>
      </c>
      <c r="HV30" s="34">
        <f t="shared" si="58"/>
        <v>1.6400458893249366</v>
      </c>
      <c r="HW30" s="9">
        <f t="shared" si="115"/>
        <v>8.6669408371816969E-2</v>
      </c>
      <c r="HX30" s="9">
        <f t="shared" si="59"/>
        <v>1.4000931904874312E-2</v>
      </c>
    </row>
    <row r="31" spans="1:232" s="46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51">
        <v>22.38</v>
      </c>
      <c r="H31" s="51">
        <f t="shared" si="121"/>
        <v>29.14</v>
      </c>
      <c r="I31" s="51"/>
      <c r="J31" s="51"/>
      <c r="K31" s="51"/>
      <c r="L31" s="33">
        <f t="shared" si="2"/>
        <v>29.695</v>
      </c>
      <c r="M31" s="84">
        <f t="shared" si="3"/>
        <v>308.93420800596414</v>
      </c>
      <c r="N31" s="84"/>
      <c r="O31" s="48">
        <v>20.59</v>
      </c>
      <c r="P31" s="85">
        <v>27.36</v>
      </c>
      <c r="Q31" s="85">
        <v>25.54</v>
      </c>
      <c r="R31" s="86">
        <v>24.59</v>
      </c>
      <c r="S31" s="85">
        <v>27.24</v>
      </c>
      <c r="T31" s="87">
        <v>26.62</v>
      </c>
      <c r="U31" s="81"/>
      <c r="V31" s="81"/>
      <c r="W31" s="82"/>
      <c r="X31" s="82"/>
      <c r="Y31" s="88">
        <f t="shared" si="4"/>
        <v>26.69</v>
      </c>
      <c r="Z31" s="84">
        <f t="shared" si="5"/>
        <v>2482.9730169486302</v>
      </c>
      <c r="AA31" s="48"/>
      <c r="AB31" s="51">
        <v>28.67</v>
      </c>
      <c r="AC31" s="51">
        <v>32.010958680000002</v>
      </c>
      <c r="AD31" s="51">
        <f t="shared" si="61"/>
        <v>32.94</v>
      </c>
      <c r="AE31" s="77">
        <f t="shared" si="62"/>
        <v>32.47547934</v>
      </c>
      <c r="AF31" s="84">
        <f t="shared" si="6"/>
        <v>44.914402106160885</v>
      </c>
      <c r="AG31" s="48"/>
      <c r="AH31" s="31">
        <v>23.98</v>
      </c>
      <c r="AI31" s="31">
        <v>29.59</v>
      </c>
      <c r="AJ31" s="31">
        <f t="shared" si="63"/>
        <v>5.6099999999999994</v>
      </c>
      <c r="AK31" s="31">
        <f t="shared" si="64"/>
        <v>29.6</v>
      </c>
      <c r="AL31" s="31">
        <f t="shared" si="65"/>
        <v>1.0000000000001563E-2</v>
      </c>
      <c r="AM31" s="31">
        <v>31.01</v>
      </c>
      <c r="AN31" s="31">
        <v>29.68</v>
      </c>
      <c r="AO31" s="31">
        <v>30.43</v>
      </c>
      <c r="AP31" s="51"/>
      <c r="AQ31" s="63"/>
      <c r="AR31" s="51"/>
      <c r="AS31" s="63"/>
      <c r="AT31" s="35">
        <f t="shared" si="7"/>
        <v>30.062000000000001</v>
      </c>
      <c r="AU31" s="34">
        <f t="shared" si="8"/>
        <v>239.51107499666739</v>
      </c>
      <c r="AV31" s="34">
        <f t="shared" si="9"/>
        <v>0.77528181984962796</v>
      </c>
      <c r="AW31" s="34">
        <f t="shared" si="10"/>
        <v>4.4481804805178351</v>
      </c>
      <c r="AX31" s="9">
        <f t="shared" si="11"/>
        <v>0.77539320634700437</v>
      </c>
      <c r="AY31" s="9">
        <f t="shared" si="12"/>
        <v>9.6588818705998461E-2</v>
      </c>
      <c r="AZ31" s="9"/>
      <c r="BA31" s="34"/>
      <c r="BB31" s="66" t="s">
        <v>54</v>
      </c>
      <c r="BC31" s="66" t="s">
        <v>54</v>
      </c>
      <c r="BD31" s="63" t="s">
        <v>235</v>
      </c>
      <c r="BE31" s="51">
        <v>35.97</v>
      </c>
      <c r="BF31" s="51"/>
      <c r="BG31" s="63">
        <f t="shared" si="66"/>
        <v>40.78</v>
      </c>
      <c r="BH31" s="11">
        <f t="shared" si="67"/>
        <v>40.78</v>
      </c>
      <c r="BI31" s="34">
        <f t="shared" si="68"/>
        <v>0.14160024344126848</v>
      </c>
      <c r="BJ31" s="34">
        <f t="shared" si="13"/>
        <v>4.5835080664985737E-4</v>
      </c>
      <c r="BK31" s="34">
        <f t="shared" si="14"/>
        <v>5.5650619084470776</v>
      </c>
      <c r="BL31" s="9">
        <f t="shared" si="69"/>
        <v>4.6034401167882784E-4</v>
      </c>
      <c r="BM31" s="9">
        <f t="shared" si="15"/>
        <v>5.7343917798706815E-5</v>
      </c>
      <c r="BN31" s="34"/>
      <c r="BO31" s="34"/>
      <c r="BP31" s="34"/>
      <c r="BQ31" s="34">
        <v>31.55</v>
      </c>
      <c r="BR31" s="34">
        <v>29.94</v>
      </c>
      <c r="BS31" s="34">
        <f t="shared" si="16"/>
        <v>1.6099999999999994</v>
      </c>
      <c r="BT31" s="34">
        <v>31.64</v>
      </c>
      <c r="BU31" s="34">
        <v>31.71</v>
      </c>
      <c r="BV31" s="51"/>
      <c r="BW31" s="51"/>
      <c r="BX31" s="51"/>
      <c r="BY31" s="35">
        <f t="shared" si="17"/>
        <v>31.21</v>
      </c>
      <c r="BZ31" s="34">
        <f t="shared" si="18"/>
        <v>108.03090144485921</v>
      </c>
      <c r="CA31" s="34">
        <f t="shared" si="19"/>
        <v>0.3496890232459256</v>
      </c>
      <c r="CB31" s="34">
        <f t="shared" si="20"/>
        <v>5.2647045011516713</v>
      </c>
      <c r="CC31" s="9">
        <f t="shared" si="70"/>
        <v>0.34989646639879884</v>
      </c>
      <c r="CD31" s="9">
        <f t="shared" si="21"/>
        <v>4.3585739573450188E-2</v>
      </c>
      <c r="CE31" s="34"/>
      <c r="CF31" s="34"/>
      <c r="CG31" s="34">
        <v>30.49</v>
      </c>
      <c r="CH31" s="34">
        <v>31.64</v>
      </c>
      <c r="CI31" s="34">
        <f t="shared" si="71"/>
        <v>1.1500000000000021</v>
      </c>
      <c r="CJ31" s="36">
        <f t="shared" si="22"/>
        <v>31.064999999999998</v>
      </c>
      <c r="CK31" s="34">
        <f t="shared" si="72"/>
        <v>119.45985960293945</v>
      </c>
      <c r="CL31" s="34">
        <f t="shared" si="23"/>
        <v>0.38668381974919791</v>
      </c>
      <c r="CM31" s="34">
        <f t="shared" si="24"/>
        <v>18.155825500740605</v>
      </c>
      <c r="CN31" s="37"/>
      <c r="CO31" s="34">
        <v>28.18</v>
      </c>
      <c r="CP31" s="34">
        <v>27.84</v>
      </c>
      <c r="CQ31" s="51"/>
      <c r="CR31" s="51"/>
      <c r="CS31" s="51"/>
      <c r="CT31" s="51"/>
      <c r="CU31" s="34">
        <f t="shared" si="25"/>
        <v>0.33999999999999986</v>
      </c>
      <c r="CV31" s="38">
        <f t="shared" si="26"/>
        <v>28.009999999999998</v>
      </c>
      <c r="CW31" s="34">
        <f t="shared" si="27"/>
        <v>994.00369774916282</v>
      </c>
      <c r="CX31" s="34">
        <f t="shared" si="28"/>
        <v>3.2175255183458771</v>
      </c>
      <c r="CY31" s="34">
        <f t="shared" si="29"/>
        <v>10.981103881501397</v>
      </c>
      <c r="CZ31" s="9">
        <f t="shared" si="73"/>
        <v>3.2154039629726108</v>
      </c>
      <c r="DA31" s="9">
        <f t="shared" si="30"/>
        <v>0.400534938794812</v>
      </c>
      <c r="DB31" s="34"/>
      <c r="DC31" s="34"/>
      <c r="DD31" s="34"/>
      <c r="DE31" s="34">
        <v>38.92</v>
      </c>
      <c r="DF31" s="34">
        <v>38.520000000000003</v>
      </c>
      <c r="DG31" s="51" t="s">
        <v>235</v>
      </c>
      <c r="DH31" s="51"/>
      <c r="DI31" s="39">
        <f t="shared" si="31"/>
        <v>0.39999999999999858</v>
      </c>
      <c r="DJ31" s="14">
        <f t="shared" si="74"/>
        <v>38.72</v>
      </c>
      <c r="DK31" s="34">
        <f t="shared" si="75"/>
        <v>0.59092994753819539</v>
      </c>
      <c r="DL31" s="34">
        <f t="shared" si="32"/>
        <v>1.9128019242426763E-3</v>
      </c>
      <c r="DM31" s="34" t="e">
        <f t="shared" si="33"/>
        <v>#DIV/0!</v>
      </c>
      <c r="DN31" s="9">
        <f t="shared" si="76"/>
        <v>1.919571481533695E-3</v>
      </c>
      <c r="DO31" s="9">
        <f t="shared" si="34"/>
        <v>2.3911628359055891E-4</v>
      </c>
      <c r="DP31" s="37"/>
      <c r="DQ31" s="34"/>
      <c r="DR31" s="34"/>
      <c r="DS31" s="34"/>
      <c r="DT31" s="34">
        <v>30.58</v>
      </c>
      <c r="DU31" s="34">
        <v>25.19</v>
      </c>
      <c r="DV31" s="34">
        <f t="shared" si="77"/>
        <v>5.389999999999997</v>
      </c>
      <c r="DW31" s="40">
        <f t="shared" si="78"/>
        <v>27.884999999999998</v>
      </c>
      <c r="DX31" s="37"/>
      <c r="DY31" s="34"/>
      <c r="DZ31" s="41">
        <v>31.16</v>
      </c>
      <c r="EA31" s="41">
        <v>28.42</v>
      </c>
      <c r="EB31" s="41">
        <f t="shared" si="79"/>
        <v>2.7399999999999984</v>
      </c>
      <c r="EC31" s="42">
        <f t="shared" si="80"/>
        <v>29.79</v>
      </c>
      <c r="ED31" s="41">
        <f t="shared" si="35"/>
        <v>289.23576902678684</v>
      </c>
      <c r="EE31" s="41">
        <f t="shared" si="36"/>
        <v>0.93623743027254203</v>
      </c>
      <c r="EF31" s="41">
        <f t="shared" si="37"/>
        <v>1305.9122627525117</v>
      </c>
      <c r="EG31" s="34"/>
      <c r="EH31" s="41">
        <v>24.49</v>
      </c>
      <c r="EI31" s="41">
        <f t="shared" si="81"/>
        <v>6.3000000000000007</v>
      </c>
      <c r="EJ31" s="43">
        <f t="shared" si="82"/>
        <v>30.36</v>
      </c>
      <c r="EK31" s="41">
        <v>30.79</v>
      </c>
      <c r="EL31" s="41">
        <f t="shared" si="83"/>
        <v>0.42999999999999972</v>
      </c>
      <c r="EM31" s="37"/>
      <c r="EN31" s="34"/>
      <c r="EO31" s="34"/>
      <c r="EP31" s="34"/>
      <c r="EQ31" s="34"/>
      <c r="ER31" s="34">
        <v>26.7</v>
      </c>
      <c r="ES31" s="66">
        <v>33.049999999999997</v>
      </c>
      <c r="ET31" s="34">
        <f t="shared" si="84"/>
        <v>6.3499999999999979</v>
      </c>
      <c r="EU31" s="66">
        <f t="shared" si="38"/>
        <v>31.53</v>
      </c>
      <c r="EV31" s="51">
        <v>26.58</v>
      </c>
      <c r="EW31" s="64">
        <f t="shared" si="85"/>
        <v>32.58</v>
      </c>
      <c r="EX31" s="51">
        <v>26.96</v>
      </c>
      <c r="EY31" s="51">
        <f t="shared" si="86"/>
        <v>5.4600000000000009</v>
      </c>
      <c r="EZ31" s="63">
        <f t="shared" si="87"/>
        <v>32.520000000000003</v>
      </c>
      <c r="FA31" s="9">
        <f t="shared" si="39"/>
        <v>1.519999999999996</v>
      </c>
      <c r="FB31" s="50">
        <f t="shared" si="88"/>
        <v>32.42</v>
      </c>
      <c r="FC31" s="34">
        <f t="shared" si="40"/>
        <v>46.676254591768171</v>
      </c>
      <c r="FD31" s="34">
        <f t="shared" si="41"/>
        <v>0.1510880096219939</v>
      </c>
      <c r="FE31" s="34">
        <f t="shared" si="42"/>
        <v>3.3252859702242477</v>
      </c>
      <c r="FF31" s="9">
        <f t="shared" si="89"/>
        <v>0.15124926115241144</v>
      </c>
      <c r="FG31" s="9">
        <f t="shared" si="43"/>
        <v>1.8840747307668132E-2</v>
      </c>
      <c r="FH31" s="34"/>
      <c r="FI31" s="34"/>
      <c r="FJ31" s="34"/>
      <c r="FK31" s="34">
        <v>28.43</v>
      </c>
      <c r="FL31" s="34">
        <v>21.35</v>
      </c>
      <c r="FM31" s="34">
        <f t="shared" si="90"/>
        <v>7.0799999999999983</v>
      </c>
      <c r="FN31" s="34">
        <f t="shared" si="91"/>
        <v>26.66</v>
      </c>
      <c r="FO31" s="34">
        <f t="shared" si="92"/>
        <v>1.7699999999999996</v>
      </c>
      <c r="FP31" s="44">
        <f t="shared" si="93"/>
        <v>27.545000000000002</v>
      </c>
      <c r="FQ31" s="34">
        <f t="shared" si="44"/>
        <v>1372.2903203763981</v>
      </c>
      <c r="FR31" s="34">
        <f t="shared" si="45"/>
        <v>4.4420147876595957</v>
      </c>
      <c r="FS31" s="34">
        <f t="shared" si="46"/>
        <v>7.4987003598889483</v>
      </c>
      <c r="FT31" s="9">
        <f t="shared" si="94"/>
        <v>4.4382778882713749</v>
      </c>
      <c r="FU31" s="9">
        <f t="shared" si="47"/>
        <v>0.55286532666013422</v>
      </c>
      <c r="FV31" s="34"/>
      <c r="FW31" s="41">
        <v>31.3</v>
      </c>
      <c r="FX31" s="34">
        <v>28.04</v>
      </c>
      <c r="FY31" s="34">
        <v>25.79</v>
      </c>
      <c r="FZ31" s="34">
        <v>25.82</v>
      </c>
      <c r="GA31" s="51">
        <v>22.01</v>
      </c>
      <c r="GB31" s="51">
        <f t="shared" si="95"/>
        <v>4.5399999999999991</v>
      </c>
      <c r="GC31" s="63">
        <f t="shared" si="96"/>
        <v>25.98</v>
      </c>
      <c r="GD31" s="51">
        <v>29.826122689999998</v>
      </c>
      <c r="GE31" s="51">
        <f t="shared" si="97"/>
        <v>-3.2761226899999976</v>
      </c>
      <c r="GF31" s="63">
        <f t="shared" si="98"/>
        <v>26.546122689999997</v>
      </c>
      <c r="GG31" s="34">
        <f t="shared" si="99"/>
        <v>2.25</v>
      </c>
      <c r="GH31" s="11">
        <f t="shared" si="100"/>
        <v>26.435224538</v>
      </c>
      <c r="GI31" s="34">
        <f t="shared" si="48"/>
        <v>2962.8548036218181</v>
      </c>
      <c r="GJ31" s="34">
        <f t="shared" si="49"/>
        <v>9.5905688876144737</v>
      </c>
      <c r="GK31" s="34">
        <f t="shared" si="50"/>
        <v>5.6185990328426394</v>
      </c>
      <c r="GL31" s="9">
        <f t="shared" si="101"/>
        <v>9.5783387685811814</v>
      </c>
      <c r="GM31" s="9">
        <f t="shared" si="51"/>
        <v>1.1931500292370316</v>
      </c>
      <c r="GN31" s="34"/>
      <c r="GO31" s="34"/>
      <c r="GP31" s="45">
        <v>23.49</v>
      </c>
      <c r="GQ31" s="66">
        <v>29.07</v>
      </c>
      <c r="GR31" s="66">
        <v>28.82</v>
      </c>
      <c r="GS31" s="51">
        <v>31.540886560000001</v>
      </c>
      <c r="GT31" s="51">
        <f t="shared" si="102"/>
        <v>-2.5958865600000003</v>
      </c>
      <c r="GU31" s="63">
        <f t="shared" si="103"/>
        <v>29.83088656</v>
      </c>
      <c r="GV31" s="51">
        <v>24.56</v>
      </c>
      <c r="GW31" s="51">
        <f t="shared" si="104"/>
        <v>4.3850000000000016</v>
      </c>
      <c r="GX31" s="63">
        <f t="shared" si="105"/>
        <v>27.919999999999998</v>
      </c>
      <c r="GY31" s="34">
        <f t="shared" si="106"/>
        <v>0.25</v>
      </c>
      <c r="GZ31" s="11">
        <f t="shared" si="107"/>
        <v>28.91022164</v>
      </c>
      <c r="HA31" s="34">
        <f t="shared" si="52"/>
        <v>532.40391703427133</v>
      </c>
      <c r="HB31" s="34">
        <f t="shared" si="53"/>
        <v>1.7233569583333193</v>
      </c>
      <c r="HC31" s="34">
        <f t="shared" si="54"/>
        <v>3.7904693960371869</v>
      </c>
      <c r="HD31" s="9">
        <f t="shared" si="108"/>
        <v>1.7228276225640635</v>
      </c>
      <c r="HE31" s="9">
        <f t="shared" si="55"/>
        <v>0.21460838647463801</v>
      </c>
      <c r="HF31" s="37"/>
      <c r="HG31" s="37"/>
      <c r="HH31" s="41">
        <v>28.14</v>
      </c>
      <c r="HI31" s="41">
        <v>33.36</v>
      </c>
      <c r="HJ31" s="66">
        <v>33.57</v>
      </c>
      <c r="HK31" s="34">
        <v>34.53</v>
      </c>
      <c r="HL31" s="51">
        <v>26.27</v>
      </c>
      <c r="HM31" s="51">
        <f t="shared" si="109"/>
        <v>7.7799999999999976</v>
      </c>
      <c r="HN31" s="63">
        <f t="shared" si="110"/>
        <v>32.49</v>
      </c>
      <c r="HO31" s="51">
        <v>26.84</v>
      </c>
      <c r="HP31" s="51">
        <f t="shared" si="111"/>
        <v>7.2099999999999973</v>
      </c>
      <c r="HQ31" s="63">
        <f t="shared" si="112"/>
        <v>32.299999999999997</v>
      </c>
      <c r="HR31" s="34">
        <f t="shared" si="113"/>
        <v>1.1700000000000017</v>
      </c>
      <c r="HS31" s="11">
        <f t="shared" si="114"/>
        <v>32.786666666666669</v>
      </c>
      <c r="HT31" s="34">
        <f t="shared" si="56"/>
        <v>36.195618323040904</v>
      </c>
      <c r="HU31" s="34">
        <f t="shared" si="57"/>
        <v>0.1171628695853006</v>
      </c>
      <c r="HV31" s="34">
        <f t="shared" si="58"/>
        <v>2.2201381518505752</v>
      </c>
      <c r="HW31" s="9">
        <f t="shared" si="115"/>
        <v>0.11730474958389275</v>
      </c>
      <c r="HX31" s="9">
        <f t="shared" si="59"/>
        <v>1.4612363247661218E-2</v>
      </c>
    </row>
    <row r="32" spans="1:232" s="46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51">
        <v>23.85</v>
      </c>
      <c r="H32" s="51">
        <f t="shared" si="121"/>
        <v>30.61</v>
      </c>
      <c r="I32" s="51"/>
      <c r="J32" s="51"/>
      <c r="K32" s="51"/>
      <c r="L32" s="33">
        <f t="shared" si="2"/>
        <v>28.36</v>
      </c>
      <c r="M32" s="84">
        <f t="shared" si="3"/>
        <v>779.77265263410754</v>
      </c>
      <c r="N32" s="84"/>
      <c r="O32" s="48">
        <v>20.100000000000001</v>
      </c>
      <c r="P32" s="85">
        <v>26.17</v>
      </c>
      <c r="Q32" s="85">
        <v>27.46</v>
      </c>
      <c r="R32" s="86">
        <v>25.71</v>
      </c>
      <c r="S32" s="85">
        <v>26.18</v>
      </c>
      <c r="T32" s="87">
        <v>26.13</v>
      </c>
      <c r="U32" s="81"/>
      <c r="V32" s="81"/>
      <c r="W32" s="82"/>
      <c r="X32" s="82"/>
      <c r="Y32" s="88">
        <f t="shared" si="4"/>
        <v>26.484999999999999</v>
      </c>
      <c r="Z32" s="84">
        <f t="shared" si="5"/>
        <v>2862.3187797787209</v>
      </c>
      <c r="AA32" s="48"/>
      <c r="AB32" s="51">
        <v>29.05</v>
      </c>
      <c r="AC32" s="51">
        <v>34.110403589999997</v>
      </c>
      <c r="AD32" s="51">
        <f t="shared" si="61"/>
        <v>33.32</v>
      </c>
      <c r="AE32" s="77">
        <f t="shared" si="62"/>
        <v>33.715201794999999</v>
      </c>
      <c r="AF32" s="84">
        <f t="shared" si="6"/>
        <v>19.009960713691488</v>
      </c>
      <c r="AG32" s="48"/>
      <c r="AH32" s="31">
        <v>23.04</v>
      </c>
      <c r="AI32" s="31">
        <v>29.14</v>
      </c>
      <c r="AJ32" s="31">
        <f t="shared" si="63"/>
        <v>6.1000000000000014</v>
      </c>
      <c r="AK32" s="31">
        <f t="shared" si="64"/>
        <v>28.66</v>
      </c>
      <c r="AL32" s="31">
        <f t="shared" si="65"/>
        <v>0.48000000000000043</v>
      </c>
      <c r="AM32" s="31">
        <v>29.51</v>
      </c>
      <c r="AN32" s="31">
        <v>28.75</v>
      </c>
      <c r="AO32" s="31">
        <v>29.05</v>
      </c>
      <c r="AP32" s="51"/>
      <c r="AQ32" s="63"/>
      <c r="AR32" s="51"/>
      <c r="AS32" s="63"/>
      <c r="AT32" s="35">
        <f t="shared" si="7"/>
        <v>29.022000000000002</v>
      </c>
      <c r="AU32" s="34">
        <f t="shared" si="8"/>
        <v>492.68983255032941</v>
      </c>
      <c r="AV32" s="34">
        <f t="shared" si="9"/>
        <v>0.63183779385696681</v>
      </c>
      <c r="AW32" s="34">
        <f t="shared" si="10"/>
        <v>3.6251701891231445</v>
      </c>
      <c r="AX32" s="9">
        <f t="shared" si="11"/>
        <v>0.63200154922640228</v>
      </c>
      <c r="AY32" s="9">
        <f t="shared" si="12"/>
        <v>0.17230064412195356</v>
      </c>
      <c r="AZ32" s="9"/>
      <c r="BA32" s="34"/>
      <c r="BB32" s="66" t="s">
        <v>54</v>
      </c>
      <c r="BC32" s="66" t="s">
        <v>54</v>
      </c>
      <c r="BD32" s="63" t="s">
        <v>235</v>
      </c>
      <c r="BE32" s="51">
        <v>37.11</v>
      </c>
      <c r="BF32" s="51"/>
      <c r="BG32" s="63">
        <f t="shared" si="66"/>
        <v>41.92</v>
      </c>
      <c r="BH32" s="11">
        <f t="shared" si="67"/>
        <v>41.92</v>
      </c>
      <c r="BI32" s="34">
        <f t="shared" si="68"/>
        <v>6.4223800241258552E-2</v>
      </c>
      <c r="BJ32" s="34">
        <f t="shared" si="13"/>
        <v>8.2362211632207969E-5</v>
      </c>
      <c r="BK32" s="34">
        <f t="shared" si="14"/>
        <v>1</v>
      </c>
      <c r="BL32" s="9">
        <f t="shared" si="69"/>
        <v>8.2800557095194662E-5</v>
      </c>
      <c r="BM32" s="9">
        <f t="shared" si="15"/>
        <v>2.2573661945325239E-5</v>
      </c>
      <c r="BN32" s="34"/>
      <c r="BO32" s="34"/>
      <c r="BP32" s="34"/>
      <c r="BQ32" s="34">
        <v>31.44</v>
      </c>
      <c r="BR32" s="34">
        <v>31.64</v>
      </c>
      <c r="BS32" s="34">
        <f t="shared" si="16"/>
        <v>0.19999999999999929</v>
      </c>
      <c r="BT32" s="34">
        <v>30.16</v>
      </c>
      <c r="BU32" s="34">
        <v>29.72</v>
      </c>
      <c r="BV32" s="51"/>
      <c r="BW32" s="51"/>
      <c r="BX32" s="51"/>
      <c r="BY32" s="35">
        <f t="shared" si="17"/>
        <v>30.74</v>
      </c>
      <c r="BZ32" s="34">
        <f t="shared" si="18"/>
        <v>149.66215693645279</v>
      </c>
      <c r="CA32" s="34">
        <f t="shared" si="19"/>
        <v>0.19193050234691766</v>
      </c>
      <c r="CB32" s="34">
        <f t="shared" si="20"/>
        <v>2.889588498474243</v>
      </c>
      <c r="CC32" s="9">
        <f t="shared" si="70"/>
        <v>0.19210939766100171</v>
      </c>
      <c r="CD32" s="9">
        <f t="shared" si="21"/>
        <v>5.237419591674683E-2</v>
      </c>
      <c r="CE32" s="34"/>
      <c r="CF32" s="34"/>
      <c r="CG32" s="34">
        <v>30.3</v>
      </c>
      <c r="CH32" s="34">
        <v>32.42</v>
      </c>
      <c r="CI32" s="34">
        <f t="shared" si="71"/>
        <v>2.120000000000001</v>
      </c>
      <c r="CJ32" s="36">
        <f t="shared" si="22"/>
        <v>31.36</v>
      </c>
      <c r="CK32" s="34">
        <f t="shared" si="72"/>
        <v>97.357183173241509</v>
      </c>
      <c r="CL32" s="34">
        <f t="shared" si="23"/>
        <v>0.12485329261594967</v>
      </c>
      <c r="CM32" s="34">
        <f t="shared" si="24"/>
        <v>5.8621914808805231</v>
      </c>
      <c r="CN32" s="37"/>
      <c r="CO32" s="34">
        <v>27.08</v>
      </c>
      <c r="CP32" s="34">
        <v>26.05</v>
      </c>
      <c r="CQ32" s="51"/>
      <c r="CR32" s="51"/>
      <c r="CS32" s="51"/>
      <c r="CT32" s="51"/>
      <c r="CU32" s="34">
        <f t="shared" si="25"/>
        <v>1.0299999999999976</v>
      </c>
      <c r="CV32" s="38">
        <f t="shared" si="26"/>
        <v>26.564999999999998</v>
      </c>
      <c r="CW32" s="34">
        <f t="shared" si="27"/>
        <v>2707.8337692450059</v>
      </c>
      <c r="CX32" s="34">
        <f t="shared" si="28"/>
        <v>3.4725939158007404</v>
      </c>
      <c r="CY32" s="34">
        <f t="shared" si="29"/>
        <v>11.851627690363026</v>
      </c>
      <c r="CZ32" s="9">
        <f t="shared" si="73"/>
        <v>3.4701547486082758</v>
      </c>
      <c r="DA32" s="9">
        <f t="shared" si="30"/>
        <v>0.946057646725597</v>
      </c>
      <c r="DB32" s="34"/>
      <c r="DC32" s="34"/>
      <c r="DD32" s="34"/>
      <c r="DE32" s="34" t="s">
        <v>54</v>
      </c>
      <c r="DF32" s="34">
        <v>39.869999999999997</v>
      </c>
      <c r="DG32" s="51">
        <v>37.506546849999999</v>
      </c>
      <c r="DH32" s="51"/>
      <c r="DI32" s="39">
        <f t="shared" si="31"/>
        <v>0</v>
      </c>
      <c r="DJ32" s="14">
        <f t="shared" si="74"/>
        <v>38.688273424999998</v>
      </c>
      <c r="DK32" s="34">
        <f t="shared" si="75"/>
        <v>0.60407664383844739</v>
      </c>
      <c r="DL32" s="34">
        <f t="shared" si="32"/>
        <v>7.7468303331470903E-4</v>
      </c>
      <c r="DM32" s="34" t="e">
        <f t="shared" si="33"/>
        <v>#DIV/0!</v>
      </c>
      <c r="DN32" s="9">
        <f t="shared" si="76"/>
        <v>7.7782141441345369E-4</v>
      </c>
      <c r="DO32" s="9">
        <f t="shared" si="34"/>
        <v>2.1205506676262478E-4</v>
      </c>
      <c r="DP32" s="37"/>
      <c r="DQ32" s="34"/>
      <c r="DR32" s="34"/>
      <c r="DS32" s="34"/>
      <c r="DT32" s="34">
        <v>30.66</v>
      </c>
      <c r="DU32" s="34">
        <v>25.79</v>
      </c>
      <c r="DV32" s="34">
        <f t="shared" si="77"/>
        <v>4.870000000000001</v>
      </c>
      <c r="DW32" s="40">
        <f t="shared" si="78"/>
        <v>28.225000000000001</v>
      </c>
      <c r="DX32" s="37"/>
      <c r="DY32" s="34"/>
      <c r="DZ32" s="41">
        <v>31.6</v>
      </c>
      <c r="EA32" s="41">
        <v>28.81</v>
      </c>
      <c r="EB32" s="41">
        <f t="shared" si="79"/>
        <v>2.7900000000000027</v>
      </c>
      <c r="EC32" s="42">
        <f t="shared" si="80"/>
        <v>30.204999999999998</v>
      </c>
      <c r="ED32" s="41">
        <f t="shared" si="35"/>
        <v>216.8972271713514</v>
      </c>
      <c r="EE32" s="41">
        <f t="shared" si="36"/>
        <v>0.2781544421167666</v>
      </c>
      <c r="EF32" s="41">
        <f t="shared" si="37"/>
        <v>387.98416422384139</v>
      </c>
      <c r="EG32" s="34"/>
      <c r="EH32" s="41">
        <v>27.13</v>
      </c>
      <c r="EI32" s="41">
        <f t="shared" si="81"/>
        <v>4.370000000000001</v>
      </c>
      <c r="EJ32" s="43">
        <f t="shared" si="82"/>
        <v>33</v>
      </c>
      <c r="EK32" s="41">
        <v>31.5</v>
      </c>
      <c r="EL32" s="41">
        <f t="shared" si="83"/>
        <v>1.5</v>
      </c>
      <c r="EM32" s="37"/>
      <c r="EN32" s="34"/>
      <c r="EO32" s="34"/>
      <c r="EP32" s="34"/>
      <c r="EQ32" s="34"/>
      <c r="ER32" s="34">
        <v>25.95</v>
      </c>
      <c r="ES32" s="66">
        <v>30.38</v>
      </c>
      <c r="ET32" s="34">
        <f t="shared" si="84"/>
        <v>4.43</v>
      </c>
      <c r="EU32" s="66">
        <f t="shared" si="38"/>
        <v>30.78</v>
      </c>
      <c r="EV32" s="51">
        <v>25.22</v>
      </c>
      <c r="EW32" s="64">
        <f t="shared" si="85"/>
        <v>31.22</v>
      </c>
      <c r="EX32" s="51">
        <v>25.33</v>
      </c>
      <c r="EY32" s="51">
        <f t="shared" si="86"/>
        <v>5.4875000000000007</v>
      </c>
      <c r="EZ32" s="63">
        <f t="shared" si="87"/>
        <v>30.889999999999997</v>
      </c>
      <c r="FA32" s="9">
        <f t="shared" si="39"/>
        <v>0.83999999999999986</v>
      </c>
      <c r="FB32" s="50">
        <f t="shared" si="88"/>
        <v>30.817499999999999</v>
      </c>
      <c r="FC32" s="34">
        <f t="shared" si="40"/>
        <v>141.8302929728865</v>
      </c>
      <c r="FD32" s="34">
        <f t="shared" si="41"/>
        <v>0.18188672364153488</v>
      </c>
      <c r="FE32" s="34">
        <f t="shared" si="42"/>
        <v>4.0031328217802296</v>
      </c>
      <c r="FF32" s="9">
        <f t="shared" si="89"/>
        <v>0.18206178049705216</v>
      </c>
      <c r="FG32" s="9">
        <f t="shared" si="43"/>
        <v>4.9634944863710034E-2</v>
      </c>
      <c r="FH32" s="34"/>
      <c r="FI32" s="34"/>
      <c r="FJ32" s="34"/>
      <c r="FK32" s="34">
        <v>26.2</v>
      </c>
      <c r="FL32" s="34">
        <v>20.46</v>
      </c>
      <c r="FM32" s="34">
        <f t="shared" si="90"/>
        <v>5.7399999999999984</v>
      </c>
      <c r="FN32" s="34">
        <f t="shared" si="91"/>
        <v>25.77</v>
      </c>
      <c r="FO32" s="34">
        <f t="shared" si="92"/>
        <v>0.42999999999999972</v>
      </c>
      <c r="FP32" s="44">
        <f t="shared" si="93"/>
        <v>25.984999999999999</v>
      </c>
      <c r="FQ32" s="34">
        <f t="shared" si="44"/>
        <v>4048.722395730987</v>
      </c>
      <c r="FR32" s="34">
        <f t="shared" si="45"/>
        <v>5.1921831088256534</v>
      </c>
      <c r="FS32" s="34">
        <f t="shared" si="46"/>
        <v>8.7650823349181337</v>
      </c>
      <c r="FT32" s="9">
        <f t="shared" si="94"/>
        <v>5.1873582186040386</v>
      </c>
      <c r="FU32" s="9">
        <f t="shared" si="47"/>
        <v>1.4142135623730951</v>
      </c>
      <c r="FV32" s="34"/>
      <c r="FW32" s="41">
        <v>32.39</v>
      </c>
      <c r="FX32" s="34">
        <v>28.05</v>
      </c>
      <c r="FY32" s="34">
        <v>26.16</v>
      </c>
      <c r="FZ32" s="34">
        <v>26.81</v>
      </c>
      <c r="GA32" s="51">
        <v>23.13</v>
      </c>
      <c r="GB32" s="51">
        <f t="shared" si="95"/>
        <v>3.8766666666666652</v>
      </c>
      <c r="GC32" s="63">
        <f t="shared" si="96"/>
        <v>27.099999999999998</v>
      </c>
      <c r="GD32" s="51">
        <v>30.378606749999999</v>
      </c>
      <c r="GE32" s="51">
        <f t="shared" si="97"/>
        <v>-3.3719400833333353</v>
      </c>
      <c r="GF32" s="63">
        <f t="shared" si="98"/>
        <v>27.098606749999998</v>
      </c>
      <c r="GG32" s="34">
        <f t="shared" si="99"/>
        <v>1.8900000000000006</v>
      </c>
      <c r="GH32" s="11">
        <f t="shared" si="100"/>
        <v>27.043721349999998</v>
      </c>
      <c r="GI32" s="34">
        <f t="shared" si="48"/>
        <v>1942.8135751222414</v>
      </c>
      <c r="GJ32" s="34">
        <f t="shared" si="49"/>
        <v>2.491512838465582</v>
      </c>
      <c r="GK32" s="34">
        <f t="shared" si="50"/>
        <v>1.4596435090097932</v>
      </c>
      <c r="GL32" s="9">
        <f t="shared" si="101"/>
        <v>2.4902294008258852</v>
      </c>
      <c r="GM32" s="9">
        <f t="shared" si="51"/>
        <v>0.67890360442774977</v>
      </c>
      <c r="GN32" s="34"/>
      <c r="GO32" s="34"/>
      <c r="GP32" s="45">
        <v>24.18</v>
      </c>
      <c r="GQ32" s="66">
        <v>28.05</v>
      </c>
      <c r="GR32" s="66">
        <v>28.19</v>
      </c>
      <c r="GS32" s="51">
        <v>31.197631909999998</v>
      </c>
      <c r="GT32" s="51">
        <f t="shared" si="102"/>
        <v>-3.0776319099999974</v>
      </c>
      <c r="GU32" s="63">
        <f t="shared" si="103"/>
        <v>29.487631909999998</v>
      </c>
      <c r="GV32" s="51">
        <v>23.23</v>
      </c>
      <c r="GW32" s="51">
        <f t="shared" si="104"/>
        <v>4.8900000000000006</v>
      </c>
      <c r="GX32" s="63">
        <f t="shared" si="105"/>
        <v>26.59</v>
      </c>
      <c r="GY32" s="34">
        <f t="shared" si="106"/>
        <v>0.14000000000000057</v>
      </c>
      <c r="GZ32" s="11">
        <f t="shared" si="107"/>
        <v>28.079407977500001</v>
      </c>
      <c r="HA32" s="34">
        <f t="shared" si="52"/>
        <v>947.28861372197275</v>
      </c>
      <c r="HB32" s="34">
        <f t="shared" si="53"/>
        <v>1.2148266684167348</v>
      </c>
      <c r="HC32" s="34">
        <f t="shared" si="54"/>
        <v>2.6719730267470383</v>
      </c>
      <c r="HD32" s="9">
        <f t="shared" si="108"/>
        <v>1.2146932421075003</v>
      </c>
      <c r="HE32" s="9">
        <f t="shared" si="55"/>
        <v>0.33115809333361523</v>
      </c>
      <c r="HF32" s="37"/>
      <c r="HG32" s="37"/>
      <c r="HH32" s="41">
        <v>27.05</v>
      </c>
      <c r="HI32" s="41">
        <v>32.93</v>
      </c>
      <c r="HJ32" s="66">
        <v>32.93</v>
      </c>
      <c r="HK32" s="34">
        <v>32.53</v>
      </c>
      <c r="HL32" s="51">
        <v>25.71</v>
      </c>
      <c r="HM32" s="51">
        <f t="shared" si="109"/>
        <v>7.0200000000000031</v>
      </c>
      <c r="HN32" s="63">
        <f t="shared" si="110"/>
        <v>31.93</v>
      </c>
      <c r="HO32" s="51">
        <v>26.65</v>
      </c>
      <c r="HP32" s="51">
        <f t="shared" si="111"/>
        <v>6.0800000000000054</v>
      </c>
      <c r="HQ32" s="63">
        <f t="shared" si="112"/>
        <v>32.11</v>
      </c>
      <c r="HR32" s="34">
        <f t="shared" si="113"/>
        <v>0.39999999999999858</v>
      </c>
      <c r="HS32" s="11">
        <f t="shared" si="114"/>
        <v>32.323333333333331</v>
      </c>
      <c r="HT32" s="34">
        <f t="shared" si="56"/>
        <v>49.912807639350305</v>
      </c>
      <c r="HU32" s="34">
        <f t="shared" si="57"/>
        <v>6.4009435917946805E-2</v>
      </c>
      <c r="HV32" s="34">
        <f t="shared" si="58"/>
        <v>1.2129251465320676</v>
      </c>
      <c r="HW32" s="9">
        <f t="shared" si="115"/>
        <v>6.410882008962622E-2</v>
      </c>
      <c r="HX32" s="9">
        <f t="shared" si="59"/>
        <v>1.7477791009945804E-2</v>
      </c>
    </row>
    <row r="33" spans="1:232" s="46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51">
        <v>23.6</v>
      </c>
      <c r="H33" s="51">
        <f t="shared" si="121"/>
        <v>30.36</v>
      </c>
      <c r="I33" s="51"/>
      <c r="J33" s="51"/>
      <c r="K33" s="51"/>
      <c r="L33" s="33">
        <f t="shared" si="2"/>
        <v>28.75</v>
      </c>
      <c r="M33" s="84">
        <f t="shared" si="3"/>
        <v>594.9767567589779</v>
      </c>
      <c r="N33" s="84"/>
      <c r="O33" s="48">
        <v>21.24</v>
      </c>
      <c r="P33" s="85">
        <v>27.32</v>
      </c>
      <c r="Q33" s="85">
        <v>27.3</v>
      </c>
      <c r="R33" s="86">
        <v>27.06</v>
      </c>
      <c r="S33" s="85">
        <v>27.78</v>
      </c>
      <c r="T33" s="87">
        <v>27.27</v>
      </c>
      <c r="U33" s="81"/>
      <c r="V33" s="81"/>
      <c r="W33" s="82"/>
      <c r="X33" s="82"/>
      <c r="Y33" s="88">
        <f t="shared" si="4"/>
        <v>27.4175</v>
      </c>
      <c r="Z33" s="84">
        <f t="shared" si="5"/>
        <v>1499.1635001953375</v>
      </c>
      <c r="AA33" s="48"/>
      <c r="AB33" s="51">
        <v>28.24</v>
      </c>
      <c r="AC33" s="51">
        <v>32.516594189999999</v>
      </c>
      <c r="AD33" s="51">
        <f t="shared" si="61"/>
        <v>32.51</v>
      </c>
      <c r="AE33" s="77">
        <f t="shared" si="62"/>
        <v>32.513297094999999</v>
      </c>
      <c r="AF33" s="84">
        <f t="shared" si="6"/>
        <v>43.751698238304222</v>
      </c>
      <c r="AG33" s="48"/>
      <c r="AH33" s="31">
        <v>23.7</v>
      </c>
      <c r="AI33" s="31">
        <v>29.75</v>
      </c>
      <c r="AJ33" s="31">
        <f t="shared" si="63"/>
        <v>6.0500000000000007</v>
      </c>
      <c r="AK33" s="31">
        <f t="shared" si="64"/>
        <v>29.32</v>
      </c>
      <c r="AL33" s="31">
        <f t="shared" si="65"/>
        <v>0.42999999999999972</v>
      </c>
      <c r="AM33" s="31">
        <v>30.26</v>
      </c>
      <c r="AN33" s="31">
        <v>29.12</v>
      </c>
      <c r="AO33" s="31">
        <v>29.96</v>
      </c>
      <c r="AP33" s="51"/>
      <c r="AQ33" s="63"/>
      <c r="AR33" s="51"/>
      <c r="AS33" s="63"/>
      <c r="AT33" s="35">
        <f t="shared" si="7"/>
        <v>29.681999999999999</v>
      </c>
      <c r="AU33" s="34">
        <f t="shared" si="8"/>
        <v>311.73215369083459</v>
      </c>
      <c r="AV33" s="34">
        <f t="shared" si="9"/>
        <v>0.52394005337105254</v>
      </c>
      <c r="AW33" s="34">
        <f t="shared" si="10"/>
        <v>3.0061067584670349</v>
      </c>
      <c r="AX33" s="9">
        <f t="shared" si="11"/>
        <v>0.52413123775846493</v>
      </c>
      <c r="AY33" s="9">
        <f t="shared" si="12"/>
        <v>0.20812180069991604</v>
      </c>
      <c r="AZ33" s="9"/>
      <c r="BA33" s="34"/>
      <c r="BB33" s="66">
        <v>37.340000000000003</v>
      </c>
      <c r="BC33" s="66" t="s">
        <v>54</v>
      </c>
      <c r="BD33" s="63" t="s">
        <v>235</v>
      </c>
      <c r="BE33" s="51">
        <v>36.799999999999997</v>
      </c>
      <c r="BF33" s="51">
        <f t="shared" si="118"/>
        <v>0.54000000000000625</v>
      </c>
      <c r="BG33" s="63">
        <f t="shared" si="66"/>
        <v>41.61</v>
      </c>
      <c r="BH33" s="11">
        <f t="shared" si="67"/>
        <v>39.475000000000001</v>
      </c>
      <c r="BI33" s="34">
        <f t="shared" si="68"/>
        <v>0.35004993391607203</v>
      </c>
      <c r="BJ33" s="34">
        <f t="shared" si="13"/>
        <v>5.8834219982458152E-4</v>
      </c>
      <c r="BK33" s="34">
        <f t="shared" si="14"/>
        <v>7.1433511578325408</v>
      </c>
      <c r="BL33" s="9">
        <f t="shared" si="69"/>
        <v>5.9081742637660708E-4</v>
      </c>
      <c r="BM33" s="9">
        <f t="shared" si="15"/>
        <v>2.3460152306177572E-4</v>
      </c>
      <c r="BN33" s="34"/>
      <c r="BO33" s="34"/>
      <c r="BP33" s="34"/>
      <c r="BQ33" s="34">
        <v>30.66</v>
      </c>
      <c r="BR33" s="34">
        <v>30.78</v>
      </c>
      <c r="BS33" s="34">
        <f t="shared" si="16"/>
        <v>0.12000000000000099</v>
      </c>
      <c r="BT33" s="34">
        <v>31.81</v>
      </c>
      <c r="BU33" s="34">
        <v>30.6</v>
      </c>
      <c r="BV33" s="51"/>
      <c r="BW33" s="51"/>
      <c r="BX33" s="51"/>
      <c r="BY33" s="35">
        <f t="shared" si="17"/>
        <v>30.962499999999999</v>
      </c>
      <c r="BZ33" s="34">
        <f t="shared" si="18"/>
        <v>128.26111174897497</v>
      </c>
      <c r="CA33" s="34">
        <f t="shared" si="19"/>
        <v>0.21557331491006951</v>
      </c>
      <c r="CB33" s="34">
        <f t="shared" si="20"/>
        <v>3.2455402540246974</v>
      </c>
      <c r="CC33" s="9">
        <f t="shared" si="70"/>
        <v>0.21576009993180981</v>
      </c>
      <c r="CD33" s="9">
        <f t="shared" si="21"/>
        <v>8.5673925311231566E-2</v>
      </c>
      <c r="CE33" s="34"/>
      <c r="CF33" s="34"/>
      <c r="CG33" s="34">
        <v>30.1</v>
      </c>
      <c r="CH33" s="34">
        <v>33.020000000000003</v>
      </c>
      <c r="CI33" s="34">
        <f t="shared" si="71"/>
        <v>2.9200000000000017</v>
      </c>
      <c r="CJ33" s="36">
        <f t="shared" si="22"/>
        <v>31.560000000000002</v>
      </c>
      <c r="CK33" s="34">
        <f t="shared" si="72"/>
        <v>84.747715503337673</v>
      </c>
      <c r="CL33" s="34">
        <f t="shared" si="23"/>
        <v>0.14243869956363447</v>
      </c>
      <c r="CM33" s="34">
        <f t="shared" si="24"/>
        <v>6.6878727315435569</v>
      </c>
      <c r="CN33" s="37"/>
      <c r="CO33" s="34">
        <v>28.58</v>
      </c>
      <c r="CP33" s="34">
        <v>26.63</v>
      </c>
      <c r="CQ33" s="51"/>
      <c r="CR33" s="51"/>
      <c r="CS33" s="51"/>
      <c r="CT33" s="51"/>
      <c r="CU33" s="34">
        <f t="shared" si="25"/>
        <v>1.9499999999999993</v>
      </c>
      <c r="CV33" s="38">
        <f t="shared" si="26"/>
        <v>27.604999999999997</v>
      </c>
      <c r="CW33" s="34">
        <f t="shared" si="27"/>
        <v>1316.3579480156961</v>
      </c>
      <c r="CX33" s="34">
        <f t="shared" si="28"/>
        <v>2.2124527270381189</v>
      </c>
      <c r="CY33" s="34">
        <f t="shared" si="29"/>
        <v>7.5508875034522598</v>
      </c>
      <c r="CZ33" s="9">
        <f t="shared" si="73"/>
        <v>2.2114613066405426</v>
      </c>
      <c r="DA33" s="9">
        <f t="shared" si="30"/>
        <v>0.87812608018665184</v>
      </c>
      <c r="DB33" s="34"/>
      <c r="DC33" s="34"/>
      <c r="DD33" s="34"/>
      <c r="DE33" s="34">
        <v>35.67</v>
      </c>
      <c r="DF33" s="34">
        <v>37.450000000000003</v>
      </c>
      <c r="DG33" s="51">
        <v>37.633343320000002</v>
      </c>
      <c r="DH33" s="51"/>
      <c r="DI33" s="39">
        <f t="shared" si="31"/>
        <v>1.7800000000000011</v>
      </c>
      <c r="DJ33" s="14">
        <f t="shared" si="74"/>
        <v>36.917781106666666</v>
      </c>
      <c r="DK33" s="34">
        <f t="shared" si="75"/>
        <v>2.0623593058910838</v>
      </c>
      <c r="DL33" s="34">
        <f t="shared" si="32"/>
        <v>3.4662855018495037E-3</v>
      </c>
      <c r="DM33" s="34" t="e">
        <f t="shared" si="33"/>
        <v>#DIV/0!</v>
      </c>
      <c r="DN33" s="9">
        <f t="shared" si="76"/>
        <v>3.4773859004018711E-3</v>
      </c>
      <c r="DO33" s="9">
        <f t="shared" si="34"/>
        <v>1.3807988594903169E-3</v>
      </c>
      <c r="DP33" s="37"/>
      <c r="DQ33" s="34"/>
      <c r="DR33" s="34"/>
      <c r="DS33" s="34"/>
      <c r="DT33" s="34">
        <v>30.01</v>
      </c>
      <c r="DU33" s="34">
        <v>26.42</v>
      </c>
      <c r="DV33" s="34">
        <f t="shared" si="77"/>
        <v>3.59</v>
      </c>
      <c r="DW33" s="40">
        <f t="shared" si="78"/>
        <v>28.215000000000003</v>
      </c>
      <c r="DX33" s="37"/>
      <c r="DY33" s="34"/>
      <c r="DZ33" s="41">
        <v>33.35</v>
      </c>
      <c r="EA33" s="41">
        <v>31.46</v>
      </c>
      <c r="EB33" s="41">
        <f t="shared" si="79"/>
        <v>1.8900000000000006</v>
      </c>
      <c r="EC33" s="42">
        <f t="shared" si="80"/>
        <v>32.405000000000001</v>
      </c>
      <c r="ED33" s="41">
        <f t="shared" si="35"/>
        <v>47.164365904999947</v>
      </c>
      <c r="EE33" s="41">
        <f t="shared" si="36"/>
        <v>7.9270938518537781E-2</v>
      </c>
      <c r="EF33" s="41">
        <f t="shared" si="37"/>
        <v>110.57119416932905</v>
      </c>
      <c r="EG33" s="34"/>
      <c r="EH33" s="41">
        <v>28.71</v>
      </c>
      <c r="EI33" s="41">
        <f t="shared" si="81"/>
        <v>2.5700000000000003</v>
      </c>
      <c r="EJ33" s="43">
        <f t="shared" si="82"/>
        <v>34.58</v>
      </c>
      <c r="EK33" s="41">
        <v>31.28</v>
      </c>
      <c r="EL33" s="41">
        <f t="shared" si="83"/>
        <v>3.2999999999999972</v>
      </c>
      <c r="EM33" s="37"/>
      <c r="EN33" s="34"/>
      <c r="EO33" s="34"/>
      <c r="EP33" s="34"/>
      <c r="EQ33" s="34"/>
      <c r="ER33" s="34">
        <v>27.93</v>
      </c>
      <c r="ES33" s="66">
        <v>33.450000000000003</v>
      </c>
      <c r="ET33" s="34">
        <f t="shared" si="84"/>
        <v>5.5200000000000031</v>
      </c>
      <c r="EU33" s="66">
        <f t="shared" si="38"/>
        <v>32.76</v>
      </c>
      <c r="EV33" s="51">
        <v>27.16</v>
      </c>
      <c r="EW33" s="64">
        <f t="shared" si="85"/>
        <v>33.159999999999997</v>
      </c>
      <c r="EX33" s="51">
        <v>27.13</v>
      </c>
      <c r="EY33" s="51">
        <f t="shared" si="86"/>
        <v>5.8850000000000016</v>
      </c>
      <c r="EZ33" s="63">
        <f t="shared" si="87"/>
        <v>32.69</v>
      </c>
      <c r="FA33" s="9">
        <f t="shared" si="39"/>
        <v>0.69000000000000483</v>
      </c>
      <c r="FB33" s="50">
        <f t="shared" si="88"/>
        <v>33.015000000000001</v>
      </c>
      <c r="FC33" s="34">
        <f t="shared" si="40"/>
        <v>30.894558977245481</v>
      </c>
      <c r="FD33" s="34">
        <f t="shared" si="41"/>
        <v>5.1925656971102005E-2</v>
      </c>
      <c r="FE33" s="34">
        <f t="shared" si="42"/>
        <v>1.1428283359657625</v>
      </c>
      <c r="FF33" s="9">
        <f t="shared" si="89"/>
        <v>5.2012420919470261E-2</v>
      </c>
      <c r="FG33" s="9">
        <f t="shared" si="43"/>
        <v>2.0653069156527887E-2</v>
      </c>
      <c r="FH33" s="34"/>
      <c r="FI33" s="34"/>
      <c r="FJ33" s="34"/>
      <c r="FK33" s="34">
        <v>26.24</v>
      </c>
      <c r="FL33" s="34">
        <v>22.21</v>
      </c>
      <c r="FM33" s="34">
        <f t="shared" si="90"/>
        <v>4.0299999999999976</v>
      </c>
      <c r="FN33" s="34">
        <f t="shared" si="91"/>
        <v>27.52</v>
      </c>
      <c r="FO33" s="34">
        <f t="shared" si="92"/>
        <v>1.2800000000000011</v>
      </c>
      <c r="FP33" s="44">
        <f t="shared" si="93"/>
        <v>26.88</v>
      </c>
      <c r="FQ33" s="34">
        <f t="shared" si="44"/>
        <v>2176.4264739309788</v>
      </c>
      <c r="FR33" s="34">
        <f t="shared" si="45"/>
        <v>3.6580025172523474</v>
      </c>
      <c r="FS33" s="34">
        <f t="shared" si="46"/>
        <v>6.1751853840737185</v>
      </c>
      <c r="FT33" s="9">
        <f t="shared" si="94"/>
        <v>3.6553258009176046</v>
      </c>
      <c r="FU33" s="9">
        <f t="shared" si="47"/>
        <v>1.4514551566995364</v>
      </c>
      <c r="FV33" s="34"/>
      <c r="FW33" s="41">
        <v>33.18</v>
      </c>
      <c r="FX33" s="34">
        <v>27.98</v>
      </c>
      <c r="FY33" s="34">
        <v>27.12</v>
      </c>
      <c r="FZ33" s="34">
        <v>26.87</v>
      </c>
      <c r="GA33" s="51">
        <v>23.01</v>
      </c>
      <c r="GB33" s="51">
        <f t="shared" si="95"/>
        <v>4.3133333333333326</v>
      </c>
      <c r="GC33" s="63">
        <f t="shared" si="96"/>
        <v>26.98</v>
      </c>
      <c r="GD33" s="51">
        <v>30.25481431</v>
      </c>
      <c r="GE33" s="51">
        <f t="shared" si="97"/>
        <v>-2.9314809766666663</v>
      </c>
      <c r="GF33" s="63">
        <f t="shared" si="98"/>
        <v>26.974814309999999</v>
      </c>
      <c r="GG33" s="34">
        <f t="shared" si="99"/>
        <v>1.1099999999999994</v>
      </c>
      <c r="GH33" s="11">
        <f t="shared" si="100"/>
        <v>27.184962861999999</v>
      </c>
      <c r="GI33" s="34">
        <f t="shared" si="48"/>
        <v>1761.5265201699006</v>
      </c>
      <c r="GJ33" s="34">
        <f t="shared" si="49"/>
        <v>2.9606644295912994</v>
      </c>
      <c r="GK33" s="34">
        <f t="shared" si="50"/>
        <v>1.734494219853413</v>
      </c>
      <c r="GL33" s="9">
        <f t="shared" si="101"/>
        <v>2.9588511845603889</v>
      </c>
      <c r="GM33" s="9">
        <f t="shared" si="51"/>
        <v>1.1748993232446243</v>
      </c>
      <c r="GN33" s="34"/>
      <c r="GO33" s="34"/>
      <c r="GP33" s="45">
        <v>24.52</v>
      </c>
      <c r="GQ33" s="66">
        <v>28.58</v>
      </c>
      <c r="GR33" s="66">
        <v>28.59</v>
      </c>
      <c r="GS33" s="51">
        <v>30.900510789999998</v>
      </c>
      <c r="GT33" s="51">
        <f t="shared" si="102"/>
        <v>-2.3155107899999976</v>
      </c>
      <c r="GU33" s="63">
        <f t="shared" si="103"/>
        <v>29.190510789999998</v>
      </c>
      <c r="GV33" s="51">
        <v>23.9</v>
      </c>
      <c r="GW33" s="51">
        <f t="shared" si="104"/>
        <v>4.6850000000000023</v>
      </c>
      <c r="GX33" s="63">
        <f t="shared" si="105"/>
        <v>27.259999999999998</v>
      </c>
      <c r="GY33" s="34">
        <f t="shared" si="106"/>
        <v>1.0000000000001563E-2</v>
      </c>
      <c r="GZ33" s="11">
        <f t="shared" si="107"/>
        <v>28.405127697499999</v>
      </c>
      <c r="HA33" s="34">
        <f t="shared" si="52"/>
        <v>755.74544363975235</v>
      </c>
      <c r="HB33" s="34">
        <f t="shared" si="53"/>
        <v>1.2702100293069114</v>
      </c>
      <c r="HC33" s="34">
        <f t="shared" si="54"/>
        <v>2.7937869861178943</v>
      </c>
      <c r="HD33" s="9">
        <f t="shared" si="108"/>
        <v>1.2700385624343973</v>
      </c>
      <c r="HE33" s="9">
        <f t="shared" si="55"/>
        <v>0.50430635216973507</v>
      </c>
      <c r="HF33" s="37"/>
      <c r="HG33" s="37"/>
      <c r="HH33" s="41">
        <v>28.57</v>
      </c>
      <c r="HI33" s="41">
        <v>34.03</v>
      </c>
      <c r="HJ33" s="66">
        <v>33.42</v>
      </c>
      <c r="HK33" s="34">
        <v>32.81</v>
      </c>
      <c r="HL33" s="51">
        <v>26.66</v>
      </c>
      <c r="HM33" s="51">
        <f t="shared" si="109"/>
        <v>6.4550000000000018</v>
      </c>
      <c r="HN33" s="63">
        <f t="shared" si="110"/>
        <v>32.880000000000003</v>
      </c>
      <c r="HO33" s="51">
        <v>24.78</v>
      </c>
      <c r="HP33" s="51">
        <f t="shared" si="111"/>
        <v>8.3350000000000009</v>
      </c>
      <c r="HQ33" s="63">
        <f t="shared" si="112"/>
        <v>30.240000000000002</v>
      </c>
      <c r="HR33" s="34">
        <f t="shared" si="113"/>
        <v>1.2199999999999989</v>
      </c>
      <c r="HS33" s="11">
        <f t="shared" si="114"/>
        <v>32.180000000000007</v>
      </c>
      <c r="HT33" s="34">
        <f t="shared" si="56"/>
        <v>55.129493190957426</v>
      </c>
      <c r="HU33" s="34">
        <f t="shared" si="57"/>
        <v>9.2658230031144068E-2</v>
      </c>
      <c r="HV33" s="34">
        <f t="shared" si="58"/>
        <v>1.7557957764538981</v>
      </c>
      <c r="HW33" s="9">
        <f t="shared" si="115"/>
        <v>9.2782723164315142E-2</v>
      </c>
      <c r="HX33" s="9">
        <f t="shared" si="59"/>
        <v>3.6842122788525229E-2</v>
      </c>
    </row>
    <row r="34" spans="1:232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L34" s="5">
        <f t="shared" si="2"/>
        <v>31.85</v>
      </c>
      <c r="M34" s="84">
        <f t="shared" si="3"/>
        <v>69.307462714890491</v>
      </c>
      <c r="O34" s="48">
        <v>22.03</v>
      </c>
      <c r="P34" s="85">
        <v>27.42</v>
      </c>
      <c r="Q34" s="85">
        <v>27.11</v>
      </c>
      <c r="R34" s="86">
        <v>26.63</v>
      </c>
      <c r="S34" s="85">
        <v>27.84</v>
      </c>
      <c r="T34" s="87">
        <v>28.06</v>
      </c>
      <c r="U34" s="81">
        <v>25.21</v>
      </c>
      <c r="W34" s="82">
        <f t="shared" ref="W34:W41" si="122">U34+2.31</f>
        <v>27.52</v>
      </c>
      <c r="Y34" s="88">
        <f t="shared" si="4"/>
        <v>27.607500000000002</v>
      </c>
      <c r="Z34" s="84">
        <f t="shared" si="5"/>
        <v>1314.0775627863575</v>
      </c>
      <c r="AB34" s="51">
        <v>31.12</v>
      </c>
      <c r="AC34" s="51">
        <v>35.144848629999998</v>
      </c>
      <c r="AD34" s="51">
        <f t="shared" si="61"/>
        <v>35.39</v>
      </c>
      <c r="AE34" s="77">
        <f t="shared" si="62"/>
        <v>35.267424315</v>
      </c>
      <c r="AF34" s="84">
        <f t="shared" si="6"/>
        <v>6.4781618817048319</v>
      </c>
      <c r="AH34" s="1">
        <v>25.26</v>
      </c>
      <c r="AI34" s="1">
        <v>30.7</v>
      </c>
      <c r="AJ34" s="1">
        <f t="shared" si="63"/>
        <v>5.4399999999999977</v>
      </c>
      <c r="AK34" s="1">
        <f t="shared" si="64"/>
        <v>30.880000000000003</v>
      </c>
      <c r="AL34" s="1">
        <f t="shared" si="65"/>
        <v>0.18000000000000327</v>
      </c>
      <c r="AM34" s="1">
        <v>30.14</v>
      </c>
      <c r="AN34" s="1">
        <v>30.25</v>
      </c>
      <c r="AO34" s="1">
        <v>30.87</v>
      </c>
      <c r="AP34" s="51"/>
      <c r="AQ34" s="63"/>
      <c r="AR34" s="51"/>
      <c r="AS34" s="63"/>
      <c r="AT34" s="10">
        <f t="shared" si="7"/>
        <v>30.568000000000001</v>
      </c>
      <c r="AU34" s="9">
        <f t="shared" si="8"/>
        <v>168.62361671177169</v>
      </c>
      <c r="AV34" s="9">
        <f t="shared" ref="AV34:AV65" si="123">AU34/M34</f>
        <v>2.4329792219553212</v>
      </c>
      <c r="AW34" s="9">
        <f t="shared" si="10"/>
        <v>13.959221546954636</v>
      </c>
      <c r="AX34" s="9">
        <f t="shared" ref="AX34:AX50" si="124">2^(L34-AT34)</f>
        <v>2.4317585663661938</v>
      </c>
      <c r="AY34" s="9">
        <f t="shared" ref="AY34:AY50" si="125">2^(Y34-AT34)</f>
        <v>0.12846969641173273</v>
      </c>
      <c r="AZ34" s="9"/>
      <c r="BA34" s="9"/>
      <c r="BB34" s="65">
        <v>37.04</v>
      </c>
      <c r="BC34" s="65">
        <v>37.369999999999997</v>
      </c>
      <c r="BD34" s="63">
        <v>37.649859710000001</v>
      </c>
      <c r="BE34" s="51">
        <v>30.64</v>
      </c>
      <c r="BF34" s="51">
        <f t="shared" si="118"/>
        <v>6.7132865700000011</v>
      </c>
      <c r="BG34" s="63">
        <f t="shared" si="66"/>
        <v>35.450000000000003</v>
      </c>
      <c r="BH34" s="11">
        <f t="shared" si="67"/>
        <v>36.8774649275</v>
      </c>
      <c r="BI34" s="9">
        <f t="shared" si="68"/>
        <v>2.1208383300911442</v>
      </c>
      <c r="BJ34" s="9">
        <f t="shared" si="13"/>
        <v>3.0600432435618347E-2</v>
      </c>
      <c r="BK34" s="9">
        <f t="shared" si="14"/>
        <v>371.53485596362935</v>
      </c>
      <c r="BL34" s="9">
        <f t="shared" si="69"/>
        <v>3.0660713333980492E-2</v>
      </c>
      <c r="BM34" s="9">
        <f t="shared" si="15"/>
        <v>1.6198041155334319E-3</v>
      </c>
      <c r="BQ34" s="9">
        <v>32.86</v>
      </c>
      <c r="BR34" s="9">
        <v>33.020000000000003</v>
      </c>
      <c r="BS34" s="9">
        <f t="shared" si="16"/>
        <v>0.16000000000000369</v>
      </c>
      <c r="BT34" s="9">
        <v>31.64</v>
      </c>
      <c r="BU34" s="9">
        <v>32.9</v>
      </c>
      <c r="BV34" s="51">
        <v>27.67</v>
      </c>
      <c r="BW34" s="51"/>
      <c r="BX34" s="51">
        <f>BY34-BV34</f>
        <v>4.9349999999999952</v>
      </c>
      <c r="BY34" s="10">
        <f t="shared" si="17"/>
        <v>32.604999999999997</v>
      </c>
      <c r="BZ34" s="9">
        <f t="shared" si="18"/>
        <v>41.055750930054366</v>
      </c>
      <c r="CA34" s="9">
        <f t="shared" si="19"/>
        <v>0.59237128761941626</v>
      </c>
      <c r="CB34" s="9">
        <f t="shared" si="20"/>
        <v>8.9183805523391975</v>
      </c>
      <c r="CC34" s="9">
        <f t="shared" si="70"/>
        <v>0.59254638547079286</v>
      </c>
      <c r="CD34" s="9">
        <f t="shared" si="21"/>
        <v>3.1304199069834351E-2</v>
      </c>
      <c r="CG34" s="9">
        <v>31.15</v>
      </c>
      <c r="CH34" s="9">
        <v>31.21</v>
      </c>
      <c r="CI34" s="9">
        <f t="shared" si="71"/>
        <v>6.0000000000002274E-2</v>
      </c>
      <c r="CJ34" s="11">
        <f t="shared" si="22"/>
        <v>31.18</v>
      </c>
      <c r="CK34" s="9">
        <f t="shared" si="72"/>
        <v>110.30215565021859</v>
      </c>
      <c r="CL34" s="9">
        <f t="shared" si="23"/>
        <v>1.5914903147438482</v>
      </c>
      <c r="CM34" s="9">
        <f t="shared" si="24"/>
        <v>74.72466900567278</v>
      </c>
      <c r="CN34" s="6"/>
      <c r="CO34" s="9">
        <v>29.18</v>
      </c>
      <c r="CP34" s="9">
        <v>31.02</v>
      </c>
      <c r="CS34" s="51"/>
      <c r="CT34" s="51"/>
      <c r="CU34" s="9">
        <f t="shared" si="25"/>
        <v>1.8399999999999999</v>
      </c>
      <c r="CV34" s="12">
        <f t="shared" si="26"/>
        <v>30.1</v>
      </c>
      <c r="CW34" s="9">
        <f t="shared" si="27"/>
        <v>233.28133930595178</v>
      </c>
      <c r="CX34" s="9">
        <f t="shared" si="28"/>
        <v>3.3658906294925153</v>
      </c>
      <c r="CY34" s="9">
        <f t="shared" si="29"/>
        <v>11.487459678402523</v>
      </c>
      <c r="CZ34" s="9">
        <f t="shared" si="73"/>
        <v>3.363585661014858</v>
      </c>
      <c r="DA34" s="9">
        <f t="shared" si="30"/>
        <v>0.17769808018859232</v>
      </c>
      <c r="DE34" s="9" t="s">
        <v>54</v>
      </c>
      <c r="DF34" s="9">
        <v>39.020000000000003</v>
      </c>
      <c r="DG34" s="51"/>
      <c r="DH34" s="51"/>
      <c r="DI34" s="13">
        <f t="shared" si="31"/>
        <v>0</v>
      </c>
      <c r="DJ34" s="14">
        <f t="shared" si="74"/>
        <v>39.020000000000003</v>
      </c>
      <c r="DK34" s="9">
        <f t="shared" si="75"/>
        <v>0.47992790240309252</v>
      </c>
      <c r="DL34" s="9">
        <f t="shared" si="32"/>
        <v>6.924620864817513E-3</v>
      </c>
      <c r="DM34" s="9" t="e">
        <f t="shared" si="33"/>
        <v>#DIV/0!</v>
      </c>
      <c r="DN34" s="9">
        <f t="shared" si="76"/>
        <v>6.9440834466138251E-3</v>
      </c>
      <c r="DO34" s="9">
        <f t="shared" si="34"/>
        <v>3.6685561822747016E-4</v>
      </c>
      <c r="DP34" s="6"/>
      <c r="DT34" s="9">
        <v>30.52</v>
      </c>
      <c r="DU34" s="9">
        <v>27.64</v>
      </c>
      <c r="DV34" s="9">
        <f t="shared" si="77"/>
        <v>2.879999999999999</v>
      </c>
      <c r="DW34" s="15">
        <f t="shared" si="78"/>
        <v>29.08</v>
      </c>
      <c r="DX34" s="6"/>
      <c r="DY34" s="9"/>
      <c r="DZ34" s="16">
        <v>32.35</v>
      </c>
      <c r="EA34" s="16">
        <v>29.82</v>
      </c>
      <c r="EB34" s="16">
        <f t="shared" si="79"/>
        <v>2.5300000000000011</v>
      </c>
      <c r="EC34" s="17">
        <f t="shared" si="80"/>
        <v>31.085000000000001</v>
      </c>
      <c r="ED34" s="16">
        <f t="shared" si="35"/>
        <v>117.81429804415025</v>
      </c>
      <c r="EE34" s="16">
        <f t="shared" si="36"/>
        <v>1.6998789658308788</v>
      </c>
      <c r="EF34" s="16">
        <f t="shared" si="37"/>
        <v>2371.0788683458036</v>
      </c>
      <c r="EG34" s="9"/>
      <c r="EH34" s="16">
        <v>25.21</v>
      </c>
      <c r="EI34" s="16">
        <f t="shared" si="81"/>
        <v>6.8699999999999974</v>
      </c>
      <c r="EJ34" s="18">
        <f t="shared" si="82"/>
        <v>31.080000000000002</v>
      </c>
      <c r="EK34" s="16">
        <v>32.08</v>
      </c>
      <c r="EL34" s="16">
        <f t="shared" si="83"/>
        <v>0.99999999999999645</v>
      </c>
      <c r="EM34" s="6"/>
      <c r="EQ34" s="9"/>
      <c r="ER34" s="9">
        <v>29.98</v>
      </c>
      <c r="ES34" s="65">
        <v>34.51</v>
      </c>
      <c r="ET34" s="9">
        <f t="shared" si="84"/>
        <v>4.5299999999999976</v>
      </c>
      <c r="EU34" s="65">
        <f t="shared" si="38"/>
        <v>34.81</v>
      </c>
      <c r="EV34" s="51">
        <v>28</v>
      </c>
      <c r="EW34" s="64">
        <f t="shared" si="85"/>
        <v>34</v>
      </c>
      <c r="EX34" s="51">
        <v>28.62</v>
      </c>
      <c r="EY34" s="51">
        <f t="shared" si="86"/>
        <v>5.754999999999999</v>
      </c>
      <c r="EZ34" s="63">
        <f t="shared" si="87"/>
        <v>34.18</v>
      </c>
      <c r="FA34" s="9">
        <f t="shared" si="39"/>
        <v>0.81000000000000227</v>
      </c>
      <c r="FB34" s="50">
        <f t="shared" si="88"/>
        <v>34.375</v>
      </c>
      <c r="FC34" s="9">
        <f t="shared" si="40"/>
        <v>12.02956712893242</v>
      </c>
      <c r="FD34" s="9">
        <f t="shared" si="41"/>
        <v>0.17356813621093511</v>
      </c>
      <c r="FE34" s="9">
        <f t="shared" si="42"/>
        <v>3.820049583446071</v>
      </c>
      <c r="FF34" s="9">
        <f t="shared" si="89"/>
        <v>0.17373977748029232</v>
      </c>
      <c r="FG34" s="9">
        <f t="shared" si="43"/>
        <v>9.1786646817034311E-3</v>
      </c>
      <c r="FK34" s="9">
        <v>30.13</v>
      </c>
      <c r="FL34" s="9">
        <v>24.1</v>
      </c>
      <c r="FM34" s="9">
        <f t="shared" si="90"/>
        <v>6.0299999999999976</v>
      </c>
      <c r="FN34" s="9">
        <f t="shared" si="91"/>
        <v>29.41</v>
      </c>
      <c r="FO34" s="9">
        <f t="shared" si="92"/>
        <v>0.71999999999999886</v>
      </c>
      <c r="FP34" s="7">
        <f t="shared" si="93"/>
        <v>29.77</v>
      </c>
      <c r="FQ34" s="9">
        <f t="shared" si="44"/>
        <v>293.27564594188721</v>
      </c>
      <c r="FR34" s="9">
        <f t="shared" si="45"/>
        <v>4.2315161232828951</v>
      </c>
      <c r="FS34" s="9">
        <f t="shared" si="46"/>
        <v>7.1433511578325168</v>
      </c>
      <c r="FT34" s="9">
        <f t="shared" si="94"/>
        <v>4.2280721622455264</v>
      </c>
      <c r="FU34" s="9">
        <f t="shared" si="47"/>
        <v>0.22336886342391313</v>
      </c>
      <c r="FW34" s="16">
        <v>33.130000000000003</v>
      </c>
      <c r="FX34" s="9">
        <v>27.36</v>
      </c>
      <c r="FY34" s="9">
        <v>30.8</v>
      </c>
      <c r="FZ34" s="9">
        <v>27.28</v>
      </c>
      <c r="GA34" s="51">
        <v>24.25</v>
      </c>
      <c r="GB34" s="51">
        <f t="shared" si="95"/>
        <v>4.2300000000000004</v>
      </c>
      <c r="GC34" s="63">
        <f t="shared" si="96"/>
        <v>28.22</v>
      </c>
      <c r="GD34" s="51">
        <v>29.984214659999999</v>
      </c>
      <c r="GE34" s="51">
        <f t="shared" si="97"/>
        <v>-1.5042146599999988</v>
      </c>
      <c r="GF34" s="63">
        <f t="shared" si="98"/>
        <v>26.704214659999998</v>
      </c>
      <c r="GG34" s="9">
        <f t="shared" si="99"/>
        <v>3.5199999999999996</v>
      </c>
      <c r="GH34" s="11">
        <f t="shared" si="100"/>
        <v>28.072842931999997</v>
      </c>
      <c r="GI34" s="9">
        <f t="shared" si="48"/>
        <v>951.61155946501538</v>
      </c>
      <c r="GJ34" s="9">
        <f t="shared" si="49"/>
        <v>13.730289959966528</v>
      </c>
      <c r="GK34" s="9">
        <f t="shared" si="50"/>
        <v>8.0438391917860184</v>
      </c>
      <c r="GL34" s="9">
        <f t="shared" si="101"/>
        <v>13.710003820183033</v>
      </c>
      <c r="GM34" s="9">
        <f t="shared" si="51"/>
        <v>0.72429888926620378</v>
      </c>
      <c r="GN34" s="9"/>
      <c r="GO34" s="9"/>
      <c r="GP34" s="8">
        <v>23.74</v>
      </c>
      <c r="GQ34" s="65">
        <v>29.17</v>
      </c>
      <c r="GR34" s="65">
        <v>29.26</v>
      </c>
      <c r="GS34" s="51">
        <v>29.980106769999999</v>
      </c>
      <c r="GT34" s="51">
        <f t="shared" si="102"/>
        <v>-0.76510676999999561</v>
      </c>
      <c r="GU34" s="63">
        <f t="shared" si="103"/>
        <v>28.270106769999998</v>
      </c>
      <c r="GV34" s="51">
        <v>27.41</v>
      </c>
      <c r="GW34" s="51">
        <f t="shared" si="104"/>
        <v>1.8050000000000033</v>
      </c>
      <c r="GX34" s="63">
        <f t="shared" si="105"/>
        <v>30.77</v>
      </c>
      <c r="GY34" s="9">
        <f t="shared" si="106"/>
        <v>8.9999999999999858E-2</v>
      </c>
      <c r="GZ34" s="11">
        <f t="shared" si="107"/>
        <v>29.3675266925</v>
      </c>
      <c r="HA34" s="9">
        <f t="shared" si="52"/>
        <v>387.70460571887293</v>
      </c>
      <c r="HB34" s="9">
        <f t="shared" si="53"/>
        <v>5.5939806556441116</v>
      </c>
      <c r="HC34" s="9">
        <f t="shared" si="54"/>
        <v>12.303784410253302</v>
      </c>
      <c r="HD34" s="9">
        <f t="shared" si="108"/>
        <v>5.5885472736870376</v>
      </c>
      <c r="HE34" s="9">
        <f t="shared" si="55"/>
        <v>0.29524270277622383</v>
      </c>
      <c r="HF34" s="6"/>
      <c r="HG34" s="6"/>
      <c r="HH34" s="16">
        <v>28.37</v>
      </c>
      <c r="HI34" s="16">
        <v>33</v>
      </c>
      <c r="HJ34" s="65">
        <v>33.51</v>
      </c>
      <c r="HK34" s="9">
        <v>32.43</v>
      </c>
      <c r="HL34" s="51">
        <v>26.7</v>
      </c>
      <c r="HM34" s="51">
        <f t="shared" si="109"/>
        <v>6.27</v>
      </c>
      <c r="HN34" s="63">
        <f t="shared" si="110"/>
        <v>32.92</v>
      </c>
      <c r="HO34" s="51">
        <v>27.25</v>
      </c>
      <c r="HP34" s="51">
        <f t="shared" si="111"/>
        <v>5.7199999999999989</v>
      </c>
      <c r="HQ34" s="63">
        <f t="shared" si="112"/>
        <v>32.71</v>
      </c>
      <c r="HR34" s="9">
        <f t="shared" si="113"/>
        <v>1.0799999999999983</v>
      </c>
      <c r="HS34" s="11">
        <f t="shared" si="114"/>
        <v>33.046666666666674</v>
      </c>
      <c r="HT34" s="9">
        <f t="shared" si="56"/>
        <v>30.223447393788678</v>
      </c>
      <c r="HU34" s="9">
        <f t="shared" si="57"/>
        <v>0.43607782206829027</v>
      </c>
      <c r="HV34" s="9">
        <f t="shared" si="58"/>
        <v>8.2633091300725852</v>
      </c>
      <c r="HW34" s="9">
        <f t="shared" si="115"/>
        <v>0.43628214382040964</v>
      </c>
      <c r="HX34" s="9">
        <f t="shared" si="59"/>
        <v>2.3048766165229426E-2</v>
      </c>
    </row>
    <row r="35" spans="1:232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L35" s="5">
        <f t="shared" si="2"/>
        <v>31.27</v>
      </c>
      <c r="M35" s="84">
        <f t="shared" si="3"/>
        <v>103.62773360467592</v>
      </c>
      <c r="O35" s="48">
        <v>20.170000000000002</v>
      </c>
      <c r="P35" s="85">
        <v>26.64</v>
      </c>
      <c r="Q35" s="85">
        <v>26.48</v>
      </c>
      <c r="R35" s="86">
        <v>23.46</v>
      </c>
      <c r="S35" s="85">
        <v>25.91</v>
      </c>
      <c r="T35" s="87">
        <v>26.2</v>
      </c>
      <c r="U35" s="81">
        <v>24.24</v>
      </c>
      <c r="W35" s="82">
        <f t="shared" si="122"/>
        <v>26.549999999999997</v>
      </c>
      <c r="Y35" s="88">
        <f t="shared" si="4"/>
        <v>26.307500000000001</v>
      </c>
      <c r="Z35" s="84">
        <f t="shared" si="5"/>
        <v>3237.2854848635502</v>
      </c>
      <c r="AB35" s="51">
        <v>31.17</v>
      </c>
      <c r="AC35" s="51">
        <v>35.240921960000001</v>
      </c>
      <c r="AD35" s="51">
        <f t="shared" si="61"/>
        <v>35.44</v>
      </c>
      <c r="AE35" s="77">
        <f t="shared" si="62"/>
        <v>35.340460980000003</v>
      </c>
      <c r="AF35" s="84">
        <f t="shared" si="6"/>
        <v>6.1581909736710321</v>
      </c>
      <c r="AH35" s="1">
        <v>25.63</v>
      </c>
      <c r="AI35" s="1">
        <v>30.24</v>
      </c>
      <c r="AJ35" s="1">
        <f t="shared" si="63"/>
        <v>4.6099999999999994</v>
      </c>
      <c r="AK35" s="1">
        <f t="shared" si="64"/>
        <v>31.25</v>
      </c>
      <c r="AL35" s="1">
        <f t="shared" si="65"/>
        <v>1.0100000000000016</v>
      </c>
      <c r="AM35" s="1">
        <v>31.71</v>
      </c>
      <c r="AN35" s="1">
        <v>30.28</v>
      </c>
      <c r="AO35" s="1">
        <v>30.87</v>
      </c>
      <c r="AP35" s="51"/>
      <c r="AQ35" s="63"/>
      <c r="AR35" s="51"/>
      <c r="AS35" s="63"/>
      <c r="AT35" s="10">
        <f t="shared" si="7"/>
        <v>30.869999999999997</v>
      </c>
      <c r="AU35" s="9">
        <f t="shared" si="8"/>
        <v>136.75902628868985</v>
      </c>
      <c r="AV35" s="9">
        <f t="shared" si="123"/>
        <v>1.3197145352073874</v>
      </c>
      <c r="AW35" s="9">
        <f t="shared" si="10"/>
        <v>7.5718639146004536</v>
      </c>
      <c r="AX35" s="9">
        <f t="shared" si="124"/>
        <v>1.3195079107728962</v>
      </c>
      <c r="AY35" s="9">
        <f t="shared" si="125"/>
        <v>4.2320485841778006E-2</v>
      </c>
      <c r="AZ35" s="9"/>
      <c r="BA35" s="9"/>
      <c r="BB35" s="65">
        <v>35.68</v>
      </c>
      <c r="BC35" s="65">
        <v>37.630000000000003</v>
      </c>
      <c r="BD35" s="63">
        <v>37.68261716</v>
      </c>
      <c r="BE35" s="51">
        <v>31.14</v>
      </c>
      <c r="BF35" s="51">
        <f t="shared" si="118"/>
        <v>5.8575390533333334</v>
      </c>
      <c r="BG35" s="63">
        <f t="shared" si="66"/>
        <v>35.950000000000003</v>
      </c>
      <c r="BH35" s="11">
        <f t="shared" si="67"/>
        <v>36.735654289999999</v>
      </c>
      <c r="BI35" s="9">
        <f t="shared" si="68"/>
        <v>2.3400273199492467</v>
      </c>
      <c r="BJ35" s="9">
        <f t="shared" si="13"/>
        <v>2.2581091359925864E-2</v>
      </c>
      <c r="BK35" s="9">
        <f t="shared" si="14"/>
        <v>274.16810345942031</v>
      </c>
      <c r="BL35" s="9">
        <f t="shared" si="69"/>
        <v>2.2629455943046058E-2</v>
      </c>
      <c r="BM35" s="9">
        <f t="shared" si="15"/>
        <v>7.2579297329400394E-4</v>
      </c>
      <c r="BQ35" s="9">
        <v>32.81</v>
      </c>
      <c r="BR35" s="9">
        <v>30.09</v>
      </c>
      <c r="BS35" s="9">
        <f t="shared" si="16"/>
        <v>2.7200000000000024</v>
      </c>
      <c r="BT35" s="9">
        <v>31.45</v>
      </c>
      <c r="BU35" s="9">
        <v>32.24</v>
      </c>
      <c r="BV35" s="51">
        <v>26.63</v>
      </c>
      <c r="BW35" s="51"/>
      <c r="BX35" s="51">
        <f t="shared" ref="BX35:BX41" si="126">BY35-BV35</f>
        <v>5.0175000000000018</v>
      </c>
      <c r="BY35" s="10">
        <f t="shared" si="17"/>
        <v>31.647500000000001</v>
      </c>
      <c r="BZ35" s="9">
        <f t="shared" si="18"/>
        <v>79.75776949533001</v>
      </c>
      <c r="CA35" s="9">
        <f t="shared" si="19"/>
        <v>0.76965660370025846</v>
      </c>
      <c r="CB35" s="9">
        <f t="shared" si="20"/>
        <v>11.587480065086861</v>
      </c>
      <c r="CC35" s="9">
        <f t="shared" si="70"/>
        <v>0.76977034592843996</v>
      </c>
      <c r="CD35" s="9">
        <f t="shared" si="21"/>
        <v>2.4688790995730542E-2</v>
      </c>
      <c r="CG35" s="9">
        <v>31.47</v>
      </c>
      <c r="CH35" s="9">
        <v>33.11</v>
      </c>
      <c r="CI35" s="9">
        <f t="shared" si="71"/>
        <v>1.6400000000000006</v>
      </c>
      <c r="CJ35" s="11">
        <f t="shared" si="22"/>
        <v>32.29</v>
      </c>
      <c r="CK35" s="9">
        <f t="shared" si="72"/>
        <v>51.080130719655308</v>
      </c>
      <c r="CL35" s="9">
        <f t="shared" si="23"/>
        <v>0.49291950082125946</v>
      </c>
      <c r="CM35" s="9">
        <f t="shared" si="24"/>
        <v>23.143871001966112</v>
      </c>
      <c r="CN35" s="6"/>
      <c r="CO35" s="9">
        <v>31.02</v>
      </c>
      <c r="CP35" s="9">
        <v>30.7</v>
      </c>
      <c r="CS35" s="51"/>
      <c r="CT35" s="51"/>
      <c r="CU35" s="9">
        <f t="shared" si="25"/>
        <v>0.32000000000000028</v>
      </c>
      <c r="CV35" s="12">
        <f t="shared" si="26"/>
        <v>30.86</v>
      </c>
      <c r="CW35" s="9">
        <f t="shared" si="27"/>
        <v>137.71079960886084</v>
      </c>
      <c r="CX35" s="9">
        <f t="shared" si="28"/>
        <v>1.3288990776755443</v>
      </c>
      <c r="CY35" s="9">
        <f t="shared" si="29"/>
        <v>4.5354042219030051</v>
      </c>
      <c r="CZ35" s="9">
        <f t="shared" si="73"/>
        <v>1.3286858140965117</v>
      </c>
      <c r="DA35" s="9">
        <f t="shared" si="30"/>
        <v>4.2614848099475092E-2</v>
      </c>
      <c r="DE35" s="9" t="s">
        <v>54</v>
      </c>
      <c r="DF35" s="9" t="s">
        <v>54</v>
      </c>
      <c r="DG35" s="51"/>
      <c r="DH35" s="51"/>
      <c r="DI35" s="13">
        <f t="shared" si="31"/>
        <v>0</v>
      </c>
      <c r="DJ35" s="14" t="e">
        <f t="shared" si="74"/>
        <v>#DIV/0!</v>
      </c>
      <c r="DK35" s="9" t="e">
        <f t="shared" si="75"/>
        <v>#DIV/0!</v>
      </c>
      <c r="DL35" s="9" t="e">
        <f t="shared" si="32"/>
        <v>#DIV/0!</v>
      </c>
      <c r="DM35" s="9" t="e">
        <f t="shared" si="33"/>
        <v>#DIV/0!</v>
      </c>
      <c r="DN35" s="9" t="e">
        <f t="shared" si="76"/>
        <v>#DIV/0!</v>
      </c>
      <c r="DO35" s="9" t="e">
        <f t="shared" si="34"/>
        <v>#DIV/0!</v>
      </c>
      <c r="DP35" s="6"/>
      <c r="DT35" s="9">
        <v>29.21</v>
      </c>
      <c r="DU35" s="9">
        <v>28.23</v>
      </c>
      <c r="DV35" s="9">
        <f t="shared" si="77"/>
        <v>0.98000000000000043</v>
      </c>
      <c r="DW35" s="15">
        <f t="shared" si="78"/>
        <v>28.72</v>
      </c>
      <c r="DX35" s="6"/>
      <c r="DY35" s="9"/>
      <c r="DZ35" s="16" t="s">
        <v>54</v>
      </c>
      <c r="EA35" s="16">
        <v>39.630000000000003</v>
      </c>
      <c r="EB35" s="16" t="e">
        <f t="shared" si="79"/>
        <v>#VALUE!</v>
      </c>
      <c r="EC35" s="17">
        <f t="shared" si="80"/>
        <v>39.630000000000003</v>
      </c>
      <c r="ED35" s="16">
        <f t="shared" si="35"/>
        <v>0.31437210277529198</v>
      </c>
      <c r="EE35" s="16">
        <f t="shared" si="36"/>
        <v>3.0336676470661206E-3</v>
      </c>
      <c r="EF35" s="16">
        <f t="shared" si="37"/>
        <v>4.2315161232828933</v>
      </c>
      <c r="EG35" s="9"/>
      <c r="EH35" s="16">
        <v>25.01</v>
      </c>
      <c r="EI35" s="16">
        <f t="shared" si="81"/>
        <v>8.9699999999999953</v>
      </c>
      <c r="EJ35" s="18">
        <f t="shared" si="82"/>
        <v>30.880000000000003</v>
      </c>
      <c r="EK35" s="16">
        <v>33.979999999999997</v>
      </c>
      <c r="EL35" s="16">
        <f t="shared" si="83"/>
        <v>3.0999999999999943</v>
      </c>
      <c r="EM35" s="6"/>
      <c r="EQ35" s="9"/>
      <c r="ER35" s="9">
        <v>28.16</v>
      </c>
      <c r="ES35" s="65">
        <v>33.590000000000003</v>
      </c>
      <c r="ET35" s="9">
        <f t="shared" si="84"/>
        <v>5.4300000000000033</v>
      </c>
      <c r="EU35" s="65">
        <f t="shared" si="38"/>
        <v>32.99</v>
      </c>
      <c r="EV35" s="51">
        <v>27.33</v>
      </c>
      <c r="EW35" s="64">
        <f t="shared" si="85"/>
        <v>33.33</v>
      </c>
      <c r="EX35" s="51">
        <v>27.9</v>
      </c>
      <c r="EY35" s="51">
        <f t="shared" si="86"/>
        <v>5.4425000000000026</v>
      </c>
      <c r="EZ35" s="63">
        <f t="shared" si="87"/>
        <v>33.46</v>
      </c>
      <c r="FA35" s="9">
        <f t="shared" si="39"/>
        <v>0.60000000000000142</v>
      </c>
      <c r="FB35" s="50">
        <f t="shared" si="88"/>
        <v>33.342500000000001</v>
      </c>
      <c r="FC35" s="9">
        <f t="shared" si="40"/>
        <v>24.617219609554898</v>
      </c>
      <c r="FD35" s="9">
        <f t="shared" si="41"/>
        <v>0.23755435686228413</v>
      </c>
      <c r="FE35" s="9">
        <f t="shared" si="42"/>
        <v>5.2283180645249994</v>
      </c>
      <c r="FF35" s="9">
        <f t="shared" si="89"/>
        <v>0.23774715791690948</v>
      </c>
      <c r="FG35" s="9">
        <f t="shared" si="43"/>
        <v>7.6252481310642535E-3</v>
      </c>
      <c r="FK35" s="9">
        <v>29.69</v>
      </c>
      <c r="FL35" s="9">
        <v>24.68</v>
      </c>
      <c r="FM35" s="9">
        <f t="shared" si="90"/>
        <v>5.0100000000000016</v>
      </c>
      <c r="FN35" s="9">
        <f t="shared" si="91"/>
        <v>29.99</v>
      </c>
      <c r="FO35" s="9">
        <f t="shared" si="92"/>
        <v>0.29999999999999716</v>
      </c>
      <c r="FP35" s="7">
        <f t="shared" si="93"/>
        <v>29.84</v>
      </c>
      <c r="FQ35" s="9">
        <f t="shared" si="44"/>
        <v>279.37786875832501</v>
      </c>
      <c r="FR35" s="9">
        <f t="shared" si="45"/>
        <v>2.6959758651492773</v>
      </c>
      <c r="FS35" s="9">
        <f t="shared" si="46"/>
        <v>4.5511589124849259</v>
      </c>
      <c r="FT35" s="9">
        <f t="shared" si="94"/>
        <v>2.69446715373138</v>
      </c>
      <c r="FU35" s="9">
        <f t="shared" si="47"/>
        <v>8.6419458420549725E-2</v>
      </c>
      <c r="FW35" s="16">
        <v>33.36</v>
      </c>
      <c r="FX35" s="9">
        <v>27.97</v>
      </c>
      <c r="FY35" s="9">
        <v>29.3</v>
      </c>
      <c r="FZ35" s="9">
        <v>27.03</v>
      </c>
      <c r="GA35" s="51">
        <v>23.67</v>
      </c>
      <c r="GB35" s="51">
        <f t="shared" si="95"/>
        <v>4.4299999999999962</v>
      </c>
      <c r="GC35" s="63">
        <f t="shared" si="96"/>
        <v>27.64</v>
      </c>
      <c r="GD35" s="51">
        <v>30.164183139999999</v>
      </c>
      <c r="GE35" s="51">
        <f t="shared" si="97"/>
        <v>-2.0641831400000008</v>
      </c>
      <c r="GF35" s="63">
        <f t="shared" si="98"/>
        <v>26.884183139999998</v>
      </c>
      <c r="GG35" s="9">
        <f t="shared" si="99"/>
        <v>2.2699999999999996</v>
      </c>
      <c r="GH35" s="11">
        <f t="shared" si="100"/>
        <v>27.764836628000001</v>
      </c>
      <c r="GI35" s="9">
        <f t="shared" si="48"/>
        <v>1178.2330687408573</v>
      </c>
      <c r="GJ35" s="9">
        <f t="shared" si="49"/>
        <v>11.369862369427452</v>
      </c>
      <c r="GK35" s="9">
        <f t="shared" si="50"/>
        <v>6.6609914866383884</v>
      </c>
      <c r="GL35" s="9">
        <f t="shared" si="101"/>
        <v>11.35427254417902</v>
      </c>
      <c r="GM35" s="9">
        <f t="shared" si="51"/>
        <v>0.36416479698720067</v>
      </c>
      <c r="GN35" s="9"/>
      <c r="GO35" s="9"/>
      <c r="GP35" s="8">
        <v>23.86</v>
      </c>
      <c r="GQ35" s="65">
        <v>29.57</v>
      </c>
      <c r="GR35" s="65">
        <v>29.63</v>
      </c>
      <c r="GS35" s="51">
        <v>31.52960882</v>
      </c>
      <c r="GT35" s="51">
        <f t="shared" si="102"/>
        <v>-1.9296088199999986</v>
      </c>
      <c r="GU35" s="63">
        <f t="shared" si="103"/>
        <v>29.819608819999999</v>
      </c>
      <c r="GV35" s="51">
        <v>27.05</v>
      </c>
      <c r="GW35" s="51">
        <f t="shared" si="104"/>
        <v>2.5500000000000007</v>
      </c>
      <c r="GX35" s="63">
        <f t="shared" si="105"/>
        <v>30.41</v>
      </c>
      <c r="GY35" s="9">
        <f t="shared" si="106"/>
        <v>5.9999999999998721E-2</v>
      </c>
      <c r="GZ35" s="11">
        <f t="shared" si="107"/>
        <v>29.857402205</v>
      </c>
      <c r="HA35" s="9">
        <f t="shared" si="52"/>
        <v>276.0262948532154</v>
      </c>
      <c r="HB35" s="9">
        <f t="shared" si="53"/>
        <v>2.663633423714677</v>
      </c>
      <c r="HC35" s="9">
        <f t="shared" si="54"/>
        <v>5.8585778912667141</v>
      </c>
      <c r="HD35" s="9">
        <f t="shared" si="108"/>
        <v>2.6621609464478246</v>
      </c>
      <c r="HE35" s="9">
        <f t="shared" si="55"/>
        <v>8.5383303671659735E-2</v>
      </c>
      <c r="HF35" s="6"/>
      <c r="HG35" s="6"/>
      <c r="HH35" s="16">
        <v>28.36</v>
      </c>
      <c r="HI35" s="16">
        <v>33.21</v>
      </c>
      <c r="HJ35" s="65">
        <v>33.39</v>
      </c>
      <c r="HK35" s="9">
        <v>31.48</v>
      </c>
      <c r="HL35" s="51">
        <v>25.78</v>
      </c>
      <c r="HM35" s="51">
        <f t="shared" si="109"/>
        <v>6.6550000000000011</v>
      </c>
      <c r="HN35" s="63">
        <f t="shared" si="110"/>
        <v>32</v>
      </c>
      <c r="HO35" s="51">
        <v>26.76</v>
      </c>
      <c r="HP35" s="51">
        <f t="shared" si="111"/>
        <v>5.6750000000000007</v>
      </c>
      <c r="HQ35" s="63">
        <f t="shared" si="112"/>
        <v>32.22</v>
      </c>
      <c r="HR35" s="9">
        <f t="shared" si="113"/>
        <v>1.9100000000000001</v>
      </c>
      <c r="HS35" s="11">
        <f t="shared" si="114"/>
        <v>32.536666666666669</v>
      </c>
      <c r="HT35" s="9">
        <f t="shared" si="56"/>
        <v>43.048299443835859</v>
      </c>
      <c r="HU35" s="9">
        <f t="shared" si="57"/>
        <v>0.41541292032940319</v>
      </c>
      <c r="HV35" s="9">
        <f t="shared" si="58"/>
        <v>7.8717265671229439</v>
      </c>
      <c r="HW35" s="9">
        <f t="shared" si="115"/>
        <v>0.41561894807139321</v>
      </c>
      <c r="HX35" s="9">
        <f t="shared" si="59"/>
        <v>1.3330117738458467E-2</v>
      </c>
    </row>
    <row r="36" spans="1:232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L36" s="5">
        <f t="shared" si="2"/>
        <v>29.810000000000002</v>
      </c>
      <c r="M36" s="84">
        <f t="shared" si="3"/>
        <v>285.25154148358286</v>
      </c>
      <c r="O36" s="48">
        <v>20.82</v>
      </c>
      <c r="P36" s="85">
        <v>26.62</v>
      </c>
      <c r="Q36" s="85">
        <v>27.01</v>
      </c>
      <c r="R36" s="86">
        <v>24.78</v>
      </c>
      <c r="S36" s="85">
        <v>27.68</v>
      </c>
      <c r="T36" s="87">
        <v>26.85</v>
      </c>
      <c r="U36" s="81">
        <v>23.33</v>
      </c>
      <c r="W36" s="82">
        <f t="shared" si="122"/>
        <v>25.639999999999997</v>
      </c>
      <c r="Y36" s="88">
        <f t="shared" si="4"/>
        <v>27.04</v>
      </c>
      <c r="Z36" s="84">
        <f t="shared" si="5"/>
        <v>1947.8342587952266</v>
      </c>
      <c r="AB36" s="51">
        <v>28.42</v>
      </c>
      <c r="AC36" s="51">
        <v>32.274351330000002</v>
      </c>
      <c r="AD36" s="51">
        <f t="shared" si="61"/>
        <v>32.69</v>
      </c>
      <c r="AE36" s="77">
        <f t="shared" si="62"/>
        <v>32.482175665</v>
      </c>
      <c r="AF36" s="84">
        <f t="shared" si="6"/>
        <v>44.706296046450035</v>
      </c>
      <c r="AH36" s="1">
        <v>22.94</v>
      </c>
      <c r="AI36" s="1">
        <v>27.33</v>
      </c>
      <c r="AJ36" s="1">
        <f t="shared" si="63"/>
        <v>4.389999999999997</v>
      </c>
      <c r="AK36" s="1">
        <f t="shared" si="64"/>
        <v>28.560000000000002</v>
      </c>
      <c r="AL36" s="1">
        <f t="shared" si="65"/>
        <v>1.230000000000004</v>
      </c>
      <c r="AM36" s="1">
        <v>28.41</v>
      </c>
      <c r="AN36" s="1">
        <v>27.64</v>
      </c>
      <c r="AO36" s="1">
        <v>28.34</v>
      </c>
      <c r="AP36" s="51"/>
      <c r="AQ36" s="63"/>
      <c r="AR36" s="51"/>
      <c r="AS36" s="63"/>
      <c r="AT36" s="10">
        <f t="shared" si="7"/>
        <v>28.056000000000001</v>
      </c>
      <c r="AU36" s="9">
        <f t="shared" si="8"/>
        <v>962.79272494688155</v>
      </c>
      <c r="AV36" s="9">
        <f t="shared" si="123"/>
        <v>3.3752410940162907</v>
      </c>
      <c r="AW36" s="9">
        <f t="shared" si="10"/>
        <v>19.365450300842795</v>
      </c>
      <c r="AX36" s="9">
        <f t="shared" si="124"/>
        <v>3.3729244410004529</v>
      </c>
      <c r="AY36" s="9">
        <f t="shared" si="125"/>
        <v>0.49448545819046508</v>
      </c>
      <c r="AZ36" s="9"/>
      <c r="BA36" s="9"/>
      <c r="BB36" s="65">
        <v>35.22</v>
      </c>
      <c r="BC36" s="65">
        <v>36.08</v>
      </c>
      <c r="BD36" s="63">
        <v>35.25523956</v>
      </c>
      <c r="BE36" s="51">
        <v>30.42</v>
      </c>
      <c r="BF36" s="51">
        <f t="shared" si="118"/>
        <v>5.0984131866666615</v>
      </c>
      <c r="BG36" s="63">
        <f t="shared" si="66"/>
        <v>35.230000000000004</v>
      </c>
      <c r="BH36" s="11">
        <f t="shared" si="67"/>
        <v>35.446309889999995</v>
      </c>
      <c r="BI36" s="9">
        <f t="shared" si="68"/>
        <v>5.7223110486627311</v>
      </c>
      <c r="BJ36" s="9">
        <f t="shared" si="13"/>
        <v>2.0060578880314546E-2</v>
      </c>
      <c r="BK36" s="9">
        <f t="shared" si="14"/>
        <v>243.56532544191421</v>
      </c>
      <c r="BL36" s="9">
        <f t="shared" si="69"/>
        <v>2.0104888007767125E-2</v>
      </c>
      <c r="BM36" s="9">
        <f t="shared" si="15"/>
        <v>2.9474644132377642E-3</v>
      </c>
      <c r="BQ36" s="9">
        <v>28.77</v>
      </c>
      <c r="BR36" s="9">
        <v>28.01</v>
      </c>
      <c r="BS36" s="9">
        <f t="shared" si="16"/>
        <v>0.75999999999999801</v>
      </c>
      <c r="BT36" s="9">
        <v>30.07</v>
      </c>
      <c r="BU36" s="9">
        <v>30.6</v>
      </c>
      <c r="BV36" s="51">
        <v>25.11</v>
      </c>
      <c r="BW36" s="51"/>
      <c r="BX36" s="51">
        <f t="shared" si="126"/>
        <v>4.2524999999999977</v>
      </c>
      <c r="BY36" s="10">
        <f t="shared" si="17"/>
        <v>29.362499999999997</v>
      </c>
      <c r="BZ36" s="9">
        <f t="shared" si="18"/>
        <v>389.05858236960455</v>
      </c>
      <c r="CA36" s="9">
        <f t="shared" si="19"/>
        <v>1.3639140400298104</v>
      </c>
      <c r="CB36" s="9">
        <f t="shared" si="20"/>
        <v>20.534257321194222</v>
      </c>
      <c r="CC36" s="9">
        <f t="shared" si="70"/>
        <v>1.3636751391832063</v>
      </c>
      <c r="CD36" s="9">
        <f t="shared" si="21"/>
        <v>0.19992073282908845</v>
      </c>
      <c r="CG36" s="9">
        <v>30.28</v>
      </c>
      <c r="CH36" s="9">
        <v>31.86</v>
      </c>
      <c r="CI36" s="9">
        <f t="shared" si="71"/>
        <v>1.5799999999999983</v>
      </c>
      <c r="CJ36" s="11">
        <f t="shared" si="22"/>
        <v>31.07</v>
      </c>
      <c r="CK36" s="9">
        <f t="shared" si="72"/>
        <v>119.04632688276941</v>
      </c>
      <c r="CL36" s="9">
        <f t="shared" si="23"/>
        <v>0.41733806682906532</v>
      </c>
      <c r="CM36" s="9">
        <f t="shared" si="24"/>
        <v>19.595123274305681</v>
      </c>
      <c r="CN36" s="6"/>
      <c r="CO36" s="9">
        <v>28.17</v>
      </c>
      <c r="CP36" s="9">
        <v>28.36</v>
      </c>
      <c r="CS36" s="51"/>
      <c r="CT36" s="51"/>
      <c r="CU36" s="9">
        <f t="shared" si="25"/>
        <v>0.18999999999999773</v>
      </c>
      <c r="CV36" s="12">
        <f t="shared" si="26"/>
        <v>28.265000000000001</v>
      </c>
      <c r="CW36" s="9">
        <f t="shared" si="27"/>
        <v>832.87916870308152</v>
      </c>
      <c r="CX36" s="9">
        <f t="shared" si="28"/>
        <v>2.9198060223314037</v>
      </c>
      <c r="CY36" s="9">
        <f t="shared" si="29"/>
        <v>9.9650159920216854</v>
      </c>
      <c r="CZ36" s="9">
        <f t="shared" si="73"/>
        <v>2.918040688480354</v>
      </c>
      <c r="DA36" s="9">
        <f t="shared" si="30"/>
        <v>0.42779751284130069</v>
      </c>
      <c r="DE36" s="9" t="s">
        <v>54</v>
      </c>
      <c r="DF36" s="9">
        <v>39.04</v>
      </c>
      <c r="DG36" s="51"/>
      <c r="DH36" s="51"/>
      <c r="DI36" s="13">
        <f t="shared" si="31"/>
        <v>0</v>
      </c>
      <c r="DJ36" s="14">
        <f t="shared" si="74"/>
        <v>39.04</v>
      </c>
      <c r="DK36" s="9">
        <f t="shared" si="75"/>
        <v>0.47331688754161849</v>
      </c>
      <c r="DL36" s="9">
        <f t="shared" si="32"/>
        <v>1.6592965110018849E-3</v>
      </c>
      <c r="DM36" s="9" t="e">
        <f t="shared" si="33"/>
        <v>#DIV/0!</v>
      </c>
      <c r="DN36" s="9">
        <f t="shared" si="76"/>
        <v>1.6653025229842937E-3</v>
      </c>
      <c r="DO36" s="9">
        <f t="shared" si="34"/>
        <v>2.44140625E-4</v>
      </c>
      <c r="DP36" s="6"/>
      <c r="DT36" s="9">
        <v>26.85</v>
      </c>
      <c r="DU36" s="9">
        <v>27.21</v>
      </c>
      <c r="DV36" s="9">
        <f t="shared" si="77"/>
        <v>0.35999999999999943</v>
      </c>
      <c r="DW36" s="15">
        <f t="shared" si="78"/>
        <v>27.03</v>
      </c>
      <c r="DX36" s="6"/>
      <c r="DY36" s="9"/>
      <c r="DZ36" s="16">
        <v>29.28</v>
      </c>
      <c r="EA36" s="16">
        <v>29.92</v>
      </c>
      <c r="EB36" s="16">
        <f t="shared" si="79"/>
        <v>0.64000000000000057</v>
      </c>
      <c r="EC36" s="17">
        <f t="shared" si="80"/>
        <v>29.6</v>
      </c>
      <c r="ED36" s="16">
        <f t="shared" si="35"/>
        <v>329.9742116869125</v>
      </c>
      <c r="EE36" s="16">
        <f t="shared" si="36"/>
        <v>1.156783272653773</v>
      </c>
      <c r="EF36" s="16">
        <f t="shared" si="37"/>
        <v>1613.5409803748037</v>
      </c>
      <c r="EG36" s="9"/>
      <c r="EH36" s="16">
        <v>23.92</v>
      </c>
      <c r="EI36" s="16">
        <f t="shared" si="81"/>
        <v>8.7999999999999972</v>
      </c>
      <c r="EJ36" s="18">
        <f t="shared" si="82"/>
        <v>29.790000000000003</v>
      </c>
      <c r="EK36" s="16">
        <v>32.72</v>
      </c>
      <c r="EL36" s="16">
        <f t="shared" si="83"/>
        <v>2.9299999999999962</v>
      </c>
      <c r="EM36" s="6"/>
      <c r="EQ36" s="9"/>
      <c r="ER36" s="9">
        <v>27.43</v>
      </c>
      <c r="ES36" s="65">
        <v>32.799999999999997</v>
      </c>
      <c r="ET36" s="9">
        <f t="shared" si="84"/>
        <v>5.3699999999999974</v>
      </c>
      <c r="EU36" s="65">
        <f t="shared" si="38"/>
        <v>32.26</v>
      </c>
      <c r="EV36" s="51">
        <v>26.45</v>
      </c>
      <c r="EW36" s="64">
        <f t="shared" si="85"/>
        <v>32.450000000000003</v>
      </c>
      <c r="EX36" s="51">
        <v>26.99</v>
      </c>
      <c r="EY36" s="51">
        <f t="shared" si="86"/>
        <v>5.5250000000000021</v>
      </c>
      <c r="EZ36" s="63">
        <f t="shared" si="87"/>
        <v>32.549999999999997</v>
      </c>
      <c r="FA36" s="9">
        <f t="shared" si="39"/>
        <v>0.53999999999999915</v>
      </c>
      <c r="FB36" s="50">
        <f t="shared" si="88"/>
        <v>32.515000000000001</v>
      </c>
      <c r="FC36" s="9">
        <f t="shared" si="40"/>
        <v>43.700056653744141</v>
      </c>
      <c r="FD36" s="9">
        <f t="shared" si="41"/>
        <v>0.15319831902208747</v>
      </c>
      <c r="FE36" s="9">
        <f t="shared" si="42"/>
        <v>3.3717316296681719</v>
      </c>
      <c r="FF36" s="9">
        <f t="shared" si="89"/>
        <v>0.15336062215672569</v>
      </c>
      <c r="FG36" s="9">
        <f t="shared" si="43"/>
        <v>2.2483337187669046E-2</v>
      </c>
      <c r="FK36" s="9">
        <v>28.01</v>
      </c>
      <c r="FL36" s="9">
        <v>23.3</v>
      </c>
      <c r="FM36" s="9">
        <f t="shared" si="90"/>
        <v>4.7100000000000009</v>
      </c>
      <c r="FN36" s="9">
        <f t="shared" si="91"/>
        <v>28.61</v>
      </c>
      <c r="FO36" s="9">
        <f t="shared" si="92"/>
        <v>0.59999999999999787</v>
      </c>
      <c r="FP36" s="7">
        <f t="shared" si="93"/>
        <v>28.310000000000002</v>
      </c>
      <c r="FQ36" s="9">
        <f t="shared" si="44"/>
        <v>807.28707629230541</v>
      </c>
      <c r="FR36" s="9">
        <f t="shared" si="45"/>
        <v>2.8300883917879456</v>
      </c>
      <c r="FS36" s="9">
        <f t="shared" si="46"/>
        <v>4.7775583505428223</v>
      </c>
      <c r="FT36" s="9">
        <f t="shared" si="94"/>
        <v>2.8284271247461898</v>
      </c>
      <c r="FU36" s="9">
        <f t="shared" si="47"/>
        <v>0.41465977290722</v>
      </c>
      <c r="FW36" s="16">
        <v>31.73</v>
      </c>
      <c r="FX36" s="9">
        <v>27.54</v>
      </c>
      <c r="FY36" s="9">
        <v>28.95</v>
      </c>
      <c r="FZ36" s="9">
        <v>25.17</v>
      </c>
      <c r="GA36" s="51">
        <v>22.05</v>
      </c>
      <c r="GB36" s="51">
        <f t="shared" si="95"/>
        <v>5.1699999999999982</v>
      </c>
      <c r="GC36" s="63">
        <f t="shared" si="96"/>
        <v>26.02</v>
      </c>
      <c r="GD36" s="51">
        <v>28.254780360000002</v>
      </c>
      <c r="GE36" s="51">
        <f t="shared" si="97"/>
        <v>-1.0347803600000027</v>
      </c>
      <c r="GF36" s="63">
        <f t="shared" si="98"/>
        <v>24.97478036</v>
      </c>
      <c r="GG36" s="9">
        <f t="shared" si="99"/>
        <v>3.7799999999999976</v>
      </c>
      <c r="GH36" s="11">
        <f t="shared" si="100"/>
        <v>26.530956071999999</v>
      </c>
      <c r="GI36" s="9">
        <f t="shared" si="48"/>
        <v>2772.5285764271898</v>
      </c>
      <c r="GJ36" s="9">
        <f t="shared" si="49"/>
        <v>9.7195919152877135</v>
      </c>
      <c r="GK36" s="9">
        <f t="shared" si="50"/>
        <v>5.6941866926565936</v>
      </c>
      <c r="GL36" s="9">
        <f t="shared" si="101"/>
        <v>9.7071240455294685</v>
      </c>
      <c r="GM36" s="9">
        <f t="shared" si="51"/>
        <v>1.4231067921407599</v>
      </c>
      <c r="GN36" s="9"/>
      <c r="GO36" s="9"/>
      <c r="GP36" s="8">
        <v>21.45</v>
      </c>
      <c r="GQ36" s="65">
        <v>27</v>
      </c>
      <c r="GR36" s="65">
        <v>26.67</v>
      </c>
      <c r="GS36" s="51">
        <v>28.909668920000001</v>
      </c>
      <c r="GT36" s="51">
        <f t="shared" si="102"/>
        <v>-2.0746689200000006</v>
      </c>
      <c r="GU36" s="63">
        <f t="shared" si="103"/>
        <v>27.199668920000001</v>
      </c>
      <c r="GV36" s="51">
        <v>24.04</v>
      </c>
      <c r="GW36" s="51">
        <f t="shared" si="104"/>
        <v>2.7950000000000017</v>
      </c>
      <c r="GX36" s="63">
        <f t="shared" si="105"/>
        <v>27.4</v>
      </c>
      <c r="GY36" s="9">
        <f t="shared" si="106"/>
        <v>0.32999999999999829</v>
      </c>
      <c r="GZ36" s="11">
        <f t="shared" si="107"/>
        <v>27.067417230000004</v>
      </c>
      <c r="HA36" s="9">
        <f t="shared" si="52"/>
        <v>1911.1462839642784</v>
      </c>
      <c r="HB36" s="9">
        <f t="shared" si="53"/>
        <v>6.6998631244005775</v>
      </c>
      <c r="HC36" s="9">
        <f t="shared" si="54"/>
        <v>14.736138098307221</v>
      </c>
      <c r="HD36" s="9">
        <f t="shared" si="108"/>
        <v>6.6926741281680071</v>
      </c>
      <c r="HE36" s="9">
        <f t="shared" si="55"/>
        <v>0.98117526516692721</v>
      </c>
      <c r="HF36" s="6"/>
      <c r="HG36" s="6"/>
      <c r="HH36" s="16">
        <v>28.33</v>
      </c>
      <c r="HI36" s="16">
        <v>31.84</v>
      </c>
      <c r="HJ36" s="65">
        <v>31.56</v>
      </c>
      <c r="HK36" s="9">
        <v>30.02</v>
      </c>
      <c r="HL36" s="51">
        <v>24.52</v>
      </c>
      <c r="HM36" s="51">
        <f t="shared" si="109"/>
        <v>6.27</v>
      </c>
      <c r="HN36" s="63">
        <f t="shared" si="110"/>
        <v>30.74</v>
      </c>
      <c r="HO36" s="51">
        <v>25.52</v>
      </c>
      <c r="HP36" s="51">
        <f t="shared" si="111"/>
        <v>5.27</v>
      </c>
      <c r="HQ36" s="63">
        <f t="shared" si="112"/>
        <v>30.98</v>
      </c>
      <c r="HR36" s="9">
        <f t="shared" si="113"/>
        <v>1.8200000000000003</v>
      </c>
      <c r="HS36" s="11">
        <f t="shared" si="114"/>
        <v>31.093333333333334</v>
      </c>
      <c r="HT36" s="9">
        <f t="shared" si="56"/>
        <v>117.13535551380528</v>
      </c>
      <c r="HU36" s="9">
        <f t="shared" si="57"/>
        <v>0.41063881690029991</v>
      </c>
      <c r="HV36" s="9">
        <f t="shared" si="58"/>
        <v>7.7812613096454788</v>
      </c>
      <c r="HW36" s="9">
        <f t="shared" si="115"/>
        <v>0.41084515729289567</v>
      </c>
      <c r="HX36" s="9">
        <f t="shared" si="59"/>
        <v>6.0231694899471951E-2</v>
      </c>
    </row>
    <row r="37" spans="1:232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L37" s="5">
        <f t="shared" si="2"/>
        <v>31.534999999999997</v>
      </c>
      <c r="M37" s="84">
        <f t="shared" si="3"/>
        <v>86.229923339014803</v>
      </c>
      <c r="O37" s="48">
        <v>22.06</v>
      </c>
      <c r="P37" s="85">
        <v>28.41</v>
      </c>
      <c r="Q37" s="85">
        <v>28.6</v>
      </c>
      <c r="R37" s="86">
        <v>26.6</v>
      </c>
      <c r="S37" s="85">
        <v>29.22</v>
      </c>
      <c r="T37" s="87">
        <v>28.09</v>
      </c>
      <c r="U37" s="81">
        <v>24.43</v>
      </c>
      <c r="W37" s="82">
        <f t="shared" si="122"/>
        <v>26.74</v>
      </c>
      <c r="Y37" s="88">
        <f t="shared" si="4"/>
        <v>28.580000000000002</v>
      </c>
      <c r="Z37" s="84">
        <f t="shared" si="5"/>
        <v>669.42819494286277</v>
      </c>
      <c r="AB37" s="51">
        <v>29.42</v>
      </c>
      <c r="AC37" s="51">
        <v>34.249879139999997</v>
      </c>
      <c r="AD37" s="51">
        <f t="shared" si="61"/>
        <v>33.69</v>
      </c>
      <c r="AE37" s="77">
        <f t="shared" si="62"/>
        <v>33.969939569999994</v>
      </c>
      <c r="AF37" s="84">
        <f t="shared" si="6"/>
        <v>15.931409524513812</v>
      </c>
      <c r="AH37" s="1">
        <v>24.4</v>
      </c>
      <c r="AI37" s="1">
        <v>29.56</v>
      </c>
      <c r="AJ37" s="1">
        <f t="shared" si="63"/>
        <v>5.16</v>
      </c>
      <c r="AK37" s="1">
        <f t="shared" si="64"/>
        <v>30.02</v>
      </c>
      <c r="AL37" s="1">
        <f t="shared" si="65"/>
        <v>0.46000000000000085</v>
      </c>
      <c r="AM37" s="1">
        <v>30.2</v>
      </c>
      <c r="AN37" s="1">
        <v>32.1</v>
      </c>
      <c r="AO37" s="1">
        <v>32.58</v>
      </c>
      <c r="AP37" s="51"/>
      <c r="AQ37" s="63"/>
      <c r="AR37" s="51"/>
      <c r="AS37" s="63"/>
      <c r="AT37" s="10">
        <f t="shared" si="7"/>
        <v>30.891999999999996</v>
      </c>
      <c r="AU37" s="9">
        <f t="shared" si="8"/>
        <v>134.68821582999081</v>
      </c>
      <c r="AV37" s="9">
        <f t="shared" si="123"/>
        <v>1.561966085722484</v>
      </c>
      <c r="AW37" s="9">
        <f t="shared" si="10"/>
        <v>8.9617825103769384</v>
      </c>
      <c r="AX37" s="9">
        <f t="shared" si="124"/>
        <v>1.5615729852147828</v>
      </c>
      <c r="AY37" s="9">
        <f t="shared" si="125"/>
        <v>0.20138107276218842</v>
      </c>
      <c r="AZ37" s="9"/>
      <c r="BA37" s="9"/>
      <c r="BB37" s="65">
        <v>38.42</v>
      </c>
      <c r="BC37" s="65">
        <v>39.71</v>
      </c>
      <c r="BD37" s="63">
        <v>39.05413411</v>
      </c>
      <c r="BE37" s="51">
        <v>31.33</v>
      </c>
      <c r="BF37" s="51">
        <f t="shared" si="118"/>
        <v>7.7313780366666691</v>
      </c>
      <c r="BG37" s="63">
        <f t="shared" si="66"/>
        <v>36.14</v>
      </c>
      <c r="BH37" s="11">
        <f t="shared" si="67"/>
        <v>38.331033527499997</v>
      </c>
      <c r="BI37" s="9">
        <f t="shared" si="68"/>
        <v>0.77391399725138477</v>
      </c>
      <c r="BJ37" s="9">
        <f t="shared" si="13"/>
        <v>8.9750050479428731E-3</v>
      </c>
      <c r="BK37" s="9">
        <f t="shared" si="14"/>
        <v>108.96993742738657</v>
      </c>
      <c r="BL37" s="9">
        <f t="shared" si="69"/>
        <v>8.9989130732550555E-3</v>
      </c>
      <c r="BM37" s="9">
        <f t="shared" si="15"/>
        <v>1.1605034062090471E-3</v>
      </c>
      <c r="BQ37" s="9">
        <v>31.69</v>
      </c>
      <c r="BR37" s="9">
        <v>31.5</v>
      </c>
      <c r="BS37" s="9">
        <f t="shared" si="16"/>
        <v>0.19000000000000128</v>
      </c>
      <c r="BT37" s="9">
        <v>33.43</v>
      </c>
      <c r="BU37" s="9">
        <v>35.22</v>
      </c>
      <c r="BV37" s="51">
        <v>27.35</v>
      </c>
      <c r="BW37" s="51"/>
      <c r="BX37" s="51">
        <f t="shared" si="126"/>
        <v>5.6099999999999994</v>
      </c>
      <c r="BY37" s="10">
        <f t="shared" si="17"/>
        <v>32.96</v>
      </c>
      <c r="BZ37" s="9">
        <f t="shared" si="18"/>
        <v>32.095784841692058</v>
      </c>
      <c r="CA37" s="9">
        <f t="shared" si="19"/>
        <v>0.37221168242846264</v>
      </c>
      <c r="CB37" s="9">
        <f t="shared" si="20"/>
        <v>5.6037919110896652</v>
      </c>
      <c r="CC37" s="9">
        <f t="shared" si="70"/>
        <v>0.37241936578067453</v>
      </c>
      <c r="CD37" s="9">
        <f t="shared" si="21"/>
        <v>4.8027349415250414E-2</v>
      </c>
      <c r="CG37" s="9">
        <v>31.9</v>
      </c>
      <c r="CH37" s="9">
        <v>33.82</v>
      </c>
      <c r="CI37" s="9">
        <f t="shared" si="71"/>
        <v>1.9200000000000017</v>
      </c>
      <c r="CJ37" s="11">
        <f t="shared" si="22"/>
        <v>32.86</v>
      </c>
      <c r="CK37" s="9">
        <f t="shared" si="72"/>
        <v>34.400757041985827</v>
      </c>
      <c r="CL37" s="9">
        <f t="shared" si="23"/>
        <v>0.39894221993841406</v>
      </c>
      <c r="CM37" s="9">
        <f t="shared" si="24"/>
        <v>18.731389730187825</v>
      </c>
      <c r="CN37" s="6"/>
      <c r="CO37" s="9">
        <v>29.22</v>
      </c>
      <c r="CP37" s="9">
        <v>29.14</v>
      </c>
      <c r="CS37" s="51"/>
      <c r="CT37" s="51"/>
      <c r="CU37" s="9">
        <f t="shared" si="25"/>
        <v>7.9999999999998295E-2</v>
      </c>
      <c r="CV37" s="12">
        <f t="shared" si="26"/>
        <v>29.18</v>
      </c>
      <c r="CW37" s="9">
        <f t="shared" si="27"/>
        <v>441.55417959650367</v>
      </c>
      <c r="CX37" s="9">
        <f t="shared" si="28"/>
        <v>5.1206606998886439</v>
      </c>
      <c r="CY37" s="9">
        <f t="shared" si="29"/>
        <v>17.476320472605554</v>
      </c>
      <c r="CZ37" s="9">
        <f t="shared" si="73"/>
        <v>5.1159423251097031</v>
      </c>
      <c r="DA37" s="9">
        <f t="shared" si="30"/>
        <v>0.6597539553864481</v>
      </c>
      <c r="DE37" s="9" t="s">
        <v>54</v>
      </c>
      <c r="DF37" s="9">
        <v>38.69</v>
      </c>
      <c r="DG37" s="51"/>
      <c r="DH37" s="51"/>
      <c r="DI37" s="13">
        <f t="shared" si="31"/>
        <v>0</v>
      </c>
      <c r="DJ37" s="14">
        <f t="shared" si="74"/>
        <v>38.69</v>
      </c>
      <c r="DK37" s="9">
        <f t="shared" si="75"/>
        <v>0.60335372731294812</v>
      </c>
      <c r="DL37" s="9">
        <f t="shared" si="32"/>
        <v>6.9970342538848134E-3</v>
      </c>
      <c r="DM37" s="9" t="e">
        <f t="shared" si="33"/>
        <v>#DIV/0!</v>
      </c>
      <c r="DN37" s="9">
        <f t="shared" si="76"/>
        <v>7.0166591631557317E-3</v>
      </c>
      <c r="DO37" s="9">
        <f t="shared" si="34"/>
        <v>9.0487115418981827E-4</v>
      </c>
      <c r="DP37" s="6"/>
      <c r="DT37" s="9">
        <v>30.46</v>
      </c>
      <c r="DU37" s="9">
        <v>27.58</v>
      </c>
      <c r="DV37" s="9">
        <f t="shared" si="77"/>
        <v>2.8800000000000026</v>
      </c>
      <c r="DW37" s="15">
        <f t="shared" si="78"/>
        <v>29.02</v>
      </c>
      <c r="DX37" s="6"/>
      <c r="DY37" s="9"/>
      <c r="DZ37" s="16">
        <v>31.64</v>
      </c>
      <c r="EA37" s="16">
        <v>31.55</v>
      </c>
      <c r="EB37" s="16">
        <f t="shared" si="79"/>
        <v>8.9999999999999858E-2</v>
      </c>
      <c r="EC37" s="17">
        <f t="shared" si="80"/>
        <v>31.594999999999999</v>
      </c>
      <c r="ED37" s="16">
        <f t="shared" si="35"/>
        <v>82.715328716274854</v>
      </c>
      <c r="EE37" s="16">
        <f t="shared" si="36"/>
        <v>0.95924158938513437</v>
      </c>
      <c r="EF37" s="16">
        <f t="shared" si="37"/>
        <v>1337.9996505326596</v>
      </c>
      <c r="EG37" s="9"/>
      <c r="EH37" s="16">
        <v>23.87</v>
      </c>
      <c r="EI37" s="16">
        <f t="shared" si="81"/>
        <v>9.7200000000000024</v>
      </c>
      <c r="EJ37" s="18">
        <f t="shared" si="82"/>
        <v>29.740000000000002</v>
      </c>
      <c r="EK37" s="16">
        <v>33.590000000000003</v>
      </c>
      <c r="EL37" s="16">
        <f t="shared" si="83"/>
        <v>3.8500000000000014</v>
      </c>
      <c r="EM37" s="6"/>
      <c r="EQ37" s="9"/>
      <c r="ER37" s="9">
        <v>24.02</v>
      </c>
      <c r="ES37" s="65">
        <v>30.06</v>
      </c>
      <c r="ET37" s="9">
        <f t="shared" si="84"/>
        <v>6.0399999999999991</v>
      </c>
      <c r="EU37" s="65">
        <f t="shared" si="38"/>
        <v>28.85</v>
      </c>
      <c r="EV37" s="51">
        <v>22.8</v>
      </c>
      <c r="EW37" s="64">
        <f t="shared" si="85"/>
        <v>28.8</v>
      </c>
      <c r="EX37" s="51">
        <v>23.92</v>
      </c>
      <c r="EY37" s="51">
        <f t="shared" si="86"/>
        <v>5.3774999999999977</v>
      </c>
      <c r="EZ37" s="63">
        <f t="shared" si="87"/>
        <v>29.48</v>
      </c>
      <c r="FA37" s="9">
        <f t="shared" si="39"/>
        <v>1.259999999999998</v>
      </c>
      <c r="FB37" s="50">
        <f t="shared" si="88"/>
        <v>29.297499999999999</v>
      </c>
      <c r="FC37" s="9">
        <f t="shared" si="40"/>
        <v>406.99867934372077</v>
      </c>
      <c r="FD37" s="9">
        <f t="shared" si="41"/>
        <v>4.7199239380463869</v>
      </c>
      <c r="FE37" s="9">
        <f t="shared" si="42"/>
        <v>103.88049250882774</v>
      </c>
      <c r="FF37" s="9">
        <f t="shared" si="89"/>
        <v>4.7157917169312418</v>
      </c>
      <c r="FG37" s="9">
        <f t="shared" si="43"/>
        <v>0.60815037393083182</v>
      </c>
      <c r="FK37" s="9">
        <v>28.81</v>
      </c>
      <c r="FL37" s="9">
        <v>24.17</v>
      </c>
      <c r="FM37" s="9">
        <f t="shared" si="90"/>
        <v>4.639999999999997</v>
      </c>
      <c r="FN37" s="9">
        <f t="shared" si="91"/>
        <v>29.48</v>
      </c>
      <c r="FO37" s="9">
        <f t="shared" si="92"/>
        <v>0.67000000000000171</v>
      </c>
      <c r="FP37" s="7">
        <f t="shared" si="93"/>
        <v>29.145</v>
      </c>
      <c r="FQ37" s="9">
        <f t="shared" si="44"/>
        <v>452.40354566095516</v>
      </c>
      <c r="FR37" s="9">
        <f t="shared" si="45"/>
        <v>5.2464797386206738</v>
      </c>
      <c r="FS37" s="9">
        <f t="shared" si="46"/>
        <v>8.856742128243404</v>
      </c>
      <c r="FT37" s="9">
        <f t="shared" si="94"/>
        <v>5.2415736154334427</v>
      </c>
      <c r="FU37" s="9">
        <f t="shared" si="47"/>
        <v>0.67595541651406399</v>
      </c>
      <c r="FW37" s="16">
        <v>32.159999999999997</v>
      </c>
      <c r="FX37" s="9">
        <v>28.35</v>
      </c>
      <c r="FY37" s="9">
        <v>28.94</v>
      </c>
      <c r="FZ37" s="9">
        <v>26.43</v>
      </c>
      <c r="GA37" s="51">
        <v>23.03</v>
      </c>
      <c r="GB37" s="51">
        <f t="shared" si="95"/>
        <v>4.8766666666666652</v>
      </c>
      <c r="GC37" s="63">
        <f t="shared" si="96"/>
        <v>27</v>
      </c>
      <c r="GD37" s="51">
        <v>29.203168359999999</v>
      </c>
      <c r="GE37" s="51">
        <f t="shared" si="97"/>
        <v>-1.2965016933333331</v>
      </c>
      <c r="GF37" s="63">
        <f t="shared" si="98"/>
        <v>25.923168359999998</v>
      </c>
      <c r="GG37" s="9">
        <f t="shared" si="99"/>
        <v>2.5100000000000016</v>
      </c>
      <c r="GH37" s="11">
        <f t="shared" si="100"/>
        <v>27.328633672000002</v>
      </c>
      <c r="GI37" s="9">
        <f t="shared" si="48"/>
        <v>1594.46701001678</v>
      </c>
      <c r="GJ37" s="9">
        <f t="shared" si="49"/>
        <v>18.490878204171636</v>
      </c>
      <c r="GK37" s="9">
        <f t="shared" si="50"/>
        <v>10.83281206900457</v>
      </c>
      <c r="GL37" s="9">
        <f t="shared" si="101"/>
        <v>18.460456550626784</v>
      </c>
      <c r="GM37" s="9">
        <f t="shared" si="51"/>
        <v>2.3806678131881638</v>
      </c>
      <c r="GN37" s="9"/>
      <c r="GO37" s="9"/>
      <c r="GP37" s="8">
        <v>24.11</v>
      </c>
      <c r="GQ37" s="65">
        <v>29.78</v>
      </c>
      <c r="GR37" s="65">
        <v>29.9</v>
      </c>
      <c r="GS37" s="51">
        <v>32.070223900000002</v>
      </c>
      <c r="GT37" s="51">
        <f t="shared" si="102"/>
        <v>-2.2302239000000021</v>
      </c>
      <c r="GU37" s="63">
        <f t="shared" si="103"/>
        <v>30.360223900000001</v>
      </c>
      <c r="GV37" s="51">
        <v>26.07</v>
      </c>
      <c r="GW37" s="51">
        <f t="shared" si="104"/>
        <v>3.7699999999999996</v>
      </c>
      <c r="GX37" s="63">
        <f t="shared" si="105"/>
        <v>29.43</v>
      </c>
      <c r="GY37" s="9">
        <f t="shared" si="106"/>
        <v>0.11999999999999744</v>
      </c>
      <c r="GZ37" s="11">
        <f t="shared" si="107"/>
        <v>29.867555975000002</v>
      </c>
      <c r="HA37" s="9">
        <f t="shared" si="52"/>
        <v>274.08933698897988</v>
      </c>
      <c r="HB37" s="9">
        <f t="shared" si="53"/>
        <v>3.178587274296786</v>
      </c>
      <c r="HC37" s="9">
        <f t="shared" si="54"/>
        <v>6.9912026800920737</v>
      </c>
      <c r="HD37" s="9">
        <f t="shared" si="108"/>
        <v>3.1765132236249292</v>
      </c>
      <c r="HE37" s="9">
        <f t="shared" si="55"/>
        <v>0.40964440770527349</v>
      </c>
      <c r="HF37" s="6"/>
      <c r="HG37" s="6"/>
      <c r="HH37" s="16">
        <v>28</v>
      </c>
      <c r="HI37" s="16">
        <v>33.369999999999997</v>
      </c>
      <c r="HJ37" s="65">
        <v>33.81</v>
      </c>
      <c r="HK37" s="9">
        <v>32.049999999999997</v>
      </c>
      <c r="HL37" s="51">
        <v>26.21</v>
      </c>
      <c r="HM37" s="51">
        <f t="shared" si="109"/>
        <v>6.7199999999999989</v>
      </c>
      <c r="HN37" s="63">
        <f t="shared" si="110"/>
        <v>32.43</v>
      </c>
      <c r="HO37" s="51">
        <v>26.91</v>
      </c>
      <c r="HP37" s="51">
        <f t="shared" si="111"/>
        <v>6.02</v>
      </c>
      <c r="HQ37" s="63">
        <f t="shared" si="112"/>
        <v>32.369999999999997</v>
      </c>
      <c r="HR37" s="9">
        <f t="shared" si="113"/>
        <v>1.7600000000000051</v>
      </c>
      <c r="HS37" s="11">
        <f t="shared" si="114"/>
        <v>32.870000000000005</v>
      </c>
      <c r="HT37" s="9">
        <f t="shared" si="56"/>
        <v>34.162999924611732</v>
      </c>
      <c r="HU37" s="9">
        <f t="shared" si="57"/>
        <v>0.39618497386689261</v>
      </c>
      <c r="HV37" s="9">
        <f t="shared" si="58"/>
        <v>7.5073731019487191</v>
      </c>
      <c r="HW37" s="9">
        <f t="shared" si="115"/>
        <v>0.39639206830514001</v>
      </c>
      <c r="HX37" s="9">
        <f t="shared" si="59"/>
        <v>5.1118878659861221E-2</v>
      </c>
    </row>
    <row r="38" spans="1:232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L38" s="5">
        <f t="shared" si="2"/>
        <v>28.645</v>
      </c>
      <c r="M38" s="84">
        <f t="shared" si="3"/>
        <v>639.9204659402825</v>
      </c>
      <c r="O38" s="48">
        <v>21.9</v>
      </c>
      <c r="P38" s="85">
        <v>27.59</v>
      </c>
      <c r="Q38" s="85">
        <v>27.96</v>
      </c>
      <c r="R38" s="86">
        <v>25.26</v>
      </c>
      <c r="S38" s="85">
        <v>28.23</v>
      </c>
      <c r="T38" s="87">
        <v>27.93</v>
      </c>
      <c r="U38" s="81">
        <v>24.03</v>
      </c>
      <c r="W38" s="82">
        <f t="shared" si="122"/>
        <v>26.34</v>
      </c>
      <c r="Y38" s="88">
        <f t="shared" si="4"/>
        <v>27.927500000000002</v>
      </c>
      <c r="Z38" s="84">
        <f t="shared" si="5"/>
        <v>1052.5360994098462</v>
      </c>
      <c r="AB38" s="51">
        <v>28.98</v>
      </c>
      <c r="AC38" s="51">
        <v>34.73817932</v>
      </c>
      <c r="AD38" s="51">
        <f t="shared" si="61"/>
        <v>33.25</v>
      </c>
      <c r="AE38" s="77">
        <f t="shared" si="62"/>
        <v>33.99408966</v>
      </c>
      <c r="AF38" s="84">
        <f t="shared" si="6"/>
        <v>15.666796215261167</v>
      </c>
      <c r="AH38" s="1">
        <v>23.61</v>
      </c>
      <c r="AI38" s="1">
        <v>30.15</v>
      </c>
      <c r="AJ38" s="1">
        <f t="shared" si="63"/>
        <v>6.5399999999999991</v>
      </c>
      <c r="AK38" s="1">
        <f t="shared" si="64"/>
        <v>29.23</v>
      </c>
      <c r="AL38" s="1">
        <f t="shared" si="65"/>
        <v>0.91999999999999815</v>
      </c>
      <c r="AM38" s="1">
        <v>30.48</v>
      </c>
      <c r="AN38" s="1">
        <v>30.68</v>
      </c>
      <c r="AO38" s="1">
        <v>31.22</v>
      </c>
      <c r="AP38" s="51"/>
      <c r="AQ38" s="63"/>
      <c r="AR38" s="51"/>
      <c r="AS38" s="63"/>
      <c r="AT38" s="10">
        <f t="shared" si="7"/>
        <v>30.351999999999997</v>
      </c>
      <c r="AU38" s="9">
        <f t="shared" si="8"/>
        <v>195.87436430048783</v>
      </c>
      <c r="AV38" s="9">
        <f t="shared" si="123"/>
        <v>0.30609173284163543</v>
      </c>
      <c r="AW38" s="9">
        <f t="shared" si="10"/>
        <v>1.7562017274416757</v>
      </c>
      <c r="AX38" s="9">
        <f t="shared" si="124"/>
        <v>0.30629633297616959</v>
      </c>
      <c r="AY38" s="9">
        <f t="shared" si="125"/>
        <v>0.18627422943310015</v>
      </c>
      <c r="AZ38" s="9"/>
      <c r="BA38" s="9"/>
      <c r="BB38" s="65">
        <v>35.5</v>
      </c>
      <c r="BC38" s="65">
        <v>38.21</v>
      </c>
      <c r="BD38" s="63">
        <v>36.107006439999999</v>
      </c>
      <c r="BE38" s="51">
        <v>30.79</v>
      </c>
      <c r="BF38" s="51">
        <f t="shared" si="118"/>
        <v>5.8156688133333319</v>
      </c>
      <c r="BG38" s="63">
        <f t="shared" si="66"/>
        <v>35.6</v>
      </c>
      <c r="BH38" s="11">
        <f t="shared" si="67"/>
        <v>36.354251609999999</v>
      </c>
      <c r="BI38" s="9">
        <f t="shared" si="68"/>
        <v>3.0485927681718064</v>
      </c>
      <c r="BJ38" s="9">
        <f t="shared" si="13"/>
        <v>4.7640182341914684E-3</v>
      </c>
      <c r="BK38" s="9">
        <f t="shared" si="14"/>
        <v>57.842281548550424</v>
      </c>
      <c r="BL38" s="9">
        <f t="shared" si="69"/>
        <v>4.7784167189219478E-3</v>
      </c>
      <c r="BM38" s="9">
        <f t="shared" si="15"/>
        <v>2.9059959144097235E-3</v>
      </c>
      <c r="BQ38" s="9">
        <v>31.34</v>
      </c>
      <c r="BR38" s="9">
        <v>31.48</v>
      </c>
      <c r="BS38" s="9">
        <f t="shared" si="16"/>
        <v>0.14000000000000057</v>
      </c>
      <c r="BT38" s="9">
        <v>31.34</v>
      </c>
      <c r="BU38" s="9">
        <v>32.549999999999997</v>
      </c>
      <c r="BV38" s="51">
        <v>25.09</v>
      </c>
      <c r="BW38" s="51"/>
      <c r="BX38" s="51">
        <f t="shared" si="126"/>
        <v>6.5874999999999986</v>
      </c>
      <c r="BY38" s="10">
        <f t="shared" si="17"/>
        <v>31.677499999999998</v>
      </c>
      <c r="BZ38" s="9">
        <f t="shared" si="18"/>
        <v>78.115460980972387</v>
      </c>
      <c r="CA38" s="9">
        <f t="shared" si="19"/>
        <v>0.12207057773373689</v>
      </c>
      <c r="CB38" s="9">
        <f t="shared" si="20"/>
        <v>1.8378201125318783</v>
      </c>
      <c r="CC38" s="9">
        <f t="shared" si="70"/>
        <v>0.12221557015127921</v>
      </c>
      <c r="CD38" s="9">
        <f t="shared" si="21"/>
        <v>7.4325444687670231E-2</v>
      </c>
      <c r="CG38" s="9">
        <v>30.06</v>
      </c>
      <c r="CH38" s="9">
        <v>31.53</v>
      </c>
      <c r="CI38" s="9">
        <f t="shared" si="71"/>
        <v>1.4700000000000024</v>
      </c>
      <c r="CJ38" s="11">
        <f t="shared" si="22"/>
        <v>30.795000000000002</v>
      </c>
      <c r="CK38" s="9">
        <f t="shared" si="72"/>
        <v>144.06085898634308</v>
      </c>
      <c r="CL38" s="9">
        <f t="shared" si="23"/>
        <v>0.22512306865301424</v>
      </c>
      <c r="CM38" s="9">
        <f t="shared" si="24"/>
        <v>10.570122001242211</v>
      </c>
      <c r="CN38" s="6"/>
      <c r="CO38" s="9">
        <v>27.54</v>
      </c>
      <c r="CP38" s="9">
        <v>28.48</v>
      </c>
      <c r="CS38" s="51"/>
      <c r="CT38" s="51"/>
      <c r="CU38" s="9">
        <f t="shared" si="25"/>
        <v>0.94000000000000128</v>
      </c>
      <c r="CV38" s="12">
        <f t="shared" si="26"/>
        <v>28.009999999999998</v>
      </c>
      <c r="CW38" s="9">
        <f t="shared" si="27"/>
        <v>994.00369774916282</v>
      </c>
      <c r="CX38" s="9">
        <f t="shared" si="28"/>
        <v>1.5533238123406472</v>
      </c>
      <c r="CY38" s="9">
        <f t="shared" si="29"/>
        <v>5.3013441688852563</v>
      </c>
      <c r="CZ38" s="9">
        <f t="shared" si="73"/>
        <v>1.5529377500020811</v>
      </c>
      <c r="DA38" s="9">
        <f t="shared" si="30"/>
        <v>0.94441967335507027</v>
      </c>
      <c r="DE38" s="9">
        <v>37.78</v>
      </c>
      <c r="DF38" s="9">
        <v>36.61</v>
      </c>
      <c r="DG38" s="51"/>
      <c r="DH38" s="51"/>
      <c r="DI38" s="13">
        <f t="shared" si="31"/>
        <v>1.1700000000000017</v>
      </c>
      <c r="DJ38" s="14">
        <f t="shared" si="74"/>
        <v>37.195</v>
      </c>
      <c r="DK38" s="9">
        <f t="shared" si="75"/>
        <v>1.7016333945259259</v>
      </c>
      <c r="DL38" s="9">
        <f t="shared" si="32"/>
        <v>2.6591326345932536E-3</v>
      </c>
      <c r="DM38" s="9" t="e">
        <f t="shared" si="33"/>
        <v>#DIV/0!</v>
      </c>
      <c r="DN38" s="9">
        <f t="shared" si="76"/>
        <v>2.6680473764734277E-3</v>
      </c>
      <c r="DO38" s="9">
        <f t="shared" si="34"/>
        <v>1.6225740096674898E-3</v>
      </c>
      <c r="DP38" s="6"/>
      <c r="DT38" s="9">
        <v>27.57</v>
      </c>
      <c r="DU38" s="9">
        <v>26.21</v>
      </c>
      <c r="DV38" s="9">
        <f t="shared" si="77"/>
        <v>1.3599999999999994</v>
      </c>
      <c r="DW38" s="15">
        <f t="shared" si="78"/>
        <v>26.89</v>
      </c>
      <c r="DX38" s="6"/>
      <c r="DY38" s="9"/>
      <c r="DZ38" s="16">
        <v>34.53</v>
      </c>
      <c r="EA38" s="16">
        <v>31.89</v>
      </c>
      <c r="EB38" s="16">
        <f t="shared" si="79"/>
        <v>2.6400000000000006</v>
      </c>
      <c r="EC38" s="17">
        <f t="shared" si="80"/>
        <v>33.21</v>
      </c>
      <c r="ED38" s="16">
        <f t="shared" si="35"/>
        <v>26.98658931751778</v>
      </c>
      <c r="EE38" s="16">
        <f t="shared" si="36"/>
        <v>4.2171786579546858E-2</v>
      </c>
      <c r="EF38" s="16">
        <f t="shared" si="37"/>
        <v>58.823383316751389</v>
      </c>
      <c r="EG38" s="9"/>
      <c r="EH38" s="16">
        <v>23.14</v>
      </c>
      <c r="EI38" s="16">
        <f t="shared" si="81"/>
        <v>7.6499999999999986</v>
      </c>
      <c r="EJ38" s="18">
        <f t="shared" si="82"/>
        <v>29.01</v>
      </c>
      <c r="EK38" s="16">
        <v>30.79</v>
      </c>
      <c r="EL38" s="16">
        <f t="shared" si="83"/>
        <v>1.7799999999999976</v>
      </c>
      <c r="EM38" s="6"/>
      <c r="EQ38" s="9"/>
      <c r="ER38" s="9">
        <v>25.77</v>
      </c>
      <c r="ES38" s="65">
        <v>30.92</v>
      </c>
      <c r="ET38" s="9">
        <f t="shared" si="84"/>
        <v>5.1500000000000021</v>
      </c>
      <c r="EU38" s="65">
        <f t="shared" si="38"/>
        <v>30.6</v>
      </c>
      <c r="EV38" s="51">
        <v>24.37</v>
      </c>
      <c r="EW38" s="64">
        <f t="shared" si="85"/>
        <v>30.37</v>
      </c>
      <c r="EX38" s="51">
        <v>24.98</v>
      </c>
      <c r="EY38" s="51">
        <f t="shared" si="86"/>
        <v>5.6275000000000013</v>
      </c>
      <c r="EZ38" s="63">
        <f t="shared" si="87"/>
        <v>30.54</v>
      </c>
      <c r="FA38" s="9">
        <f t="shared" si="39"/>
        <v>0.55000000000000071</v>
      </c>
      <c r="FB38" s="50">
        <f t="shared" si="88"/>
        <v>30.607500000000002</v>
      </c>
      <c r="FC38" s="9">
        <f t="shared" si="40"/>
        <v>164.06691046661922</v>
      </c>
      <c r="FD38" s="9">
        <f t="shared" si="41"/>
        <v>0.2563864092478173</v>
      </c>
      <c r="FE38" s="9">
        <f t="shared" si="42"/>
        <v>5.6427914548675888</v>
      </c>
      <c r="FF38" s="9">
        <f t="shared" si="89"/>
        <v>0.25658344597260568</v>
      </c>
      <c r="FG38" s="9">
        <f t="shared" si="43"/>
        <v>0.15604131861270151</v>
      </c>
      <c r="FK38" s="9">
        <v>27.42</v>
      </c>
      <c r="FL38" s="9">
        <v>22.05</v>
      </c>
      <c r="FM38" s="9">
        <f t="shared" si="90"/>
        <v>5.370000000000001</v>
      </c>
      <c r="FN38" s="9">
        <f t="shared" si="91"/>
        <v>27.36</v>
      </c>
      <c r="FO38" s="9">
        <f t="shared" si="92"/>
        <v>6.0000000000002274E-2</v>
      </c>
      <c r="FP38" s="7">
        <f t="shared" si="93"/>
        <v>27.39</v>
      </c>
      <c r="FQ38" s="9">
        <f t="shared" si="44"/>
        <v>1528.030419113823</v>
      </c>
      <c r="FR38" s="9">
        <f t="shared" si="45"/>
        <v>2.3878442719730408</v>
      </c>
      <c r="FS38" s="9">
        <f t="shared" si="46"/>
        <v>4.0309925917732388</v>
      </c>
      <c r="FT38" s="9">
        <f t="shared" si="94"/>
        <v>2.3866714860634421</v>
      </c>
      <c r="FU38" s="9">
        <f t="shared" si="47"/>
        <v>1.4514551566995364</v>
      </c>
      <c r="FW38" s="16">
        <v>30.68</v>
      </c>
      <c r="FX38" s="9">
        <v>26.21</v>
      </c>
      <c r="FY38" s="9">
        <v>25.63</v>
      </c>
      <c r="FZ38" s="9">
        <v>24.2</v>
      </c>
      <c r="GA38" s="51">
        <v>21.27</v>
      </c>
      <c r="GB38" s="51">
        <f t="shared" si="95"/>
        <v>4.076666666666668</v>
      </c>
      <c r="GC38" s="63">
        <f t="shared" si="96"/>
        <v>25.24</v>
      </c>
      <c r="GD38" s="51">
        <v>28.161621950000001</v>
      </c>
      <c r="GE38" s="51">
        <f t="shared" si="97"/>
        <v>-2.8149552833333331</v>
      </c>
      <c r="GF38" s="63">
        <f t="shared" si="98"/>
        <v>24.88162195</v>
      </c>
      <c r="GG38" s="9">
        <f t="shared" si="99"/>
        <v>2.0100000000000016</v>
      </c>
      <c r="GH38" s="11">
        <f t="shared" si="100"/>
        <v>25.232324389999999</v>
      </c>
      <c r="GI38" s="9">
        <f t="shared" si="48"/>
        <v>6823.762356418938</v>
      </c>
      <c r="GJ38" s="9">
        <f t="shared" si="49"/>
        <v>10.663453850303537</v>
      </c>
      <c r="GK38" s="9">
        <f t="shared" si="50"/>
        <v>6.24714468892995</v>
      </c>
      <c r="GL38" s="9">
        <f t="shared" si="101"/>
        <v>10.649218159820441</v>
      </c>
      <c r="GM38" s="9">
        <f t="shared" si="51"/>
        <v>6.476326005965805</v>
      </c>
      <c r="GN38" s="9"/>
      <c r="GO38" s="9"/>
      <c r="GP38" s="8">
        <v>22.52</v>
      </c>
      <c r="GQ38" s="65">
        <v>27.31</v>
      </c>
      <c r="GR38" s="65">
        <v>27.42</v>
      </c>
      <c r="GS38" s="51">
        <v>30.363786619999999</v>
      </c>
      <c r="GT38" s="51">
        <f t="shared" si="102"/>
        <v>-2.9987866199999971</v>
      </c>
      <c r="GU38" s="63">
        <f t="shared" si="103"/>
        <v>28.653786619999998</v>
      </c>
      <c r="GV38" s="51">
        <v>24.23</v>
      </c>
      <c r="GW38" s="51">
        <f t="shared" si="104"/>
        <v>3.1350000000000016</v>
      </c>
      <c r="GX38" s="63">
        <f t="shared" si="105"/>
        <v>27.59</v>
      </c>
      <c r="GY38" s="9">
        <f t="shared" si="106"/>
        <v>0.11000000000000298</v>
      </c>
      <c r="GZ38" s="11">
        <f t="shared" si="107"/>
        <v>27.743446655</v>
      </c>
      <c r="HA38" s="9">
        <f t="shared" si="52"/>
        <v>1195.8421789874287</v>
      </c>
      <c r="HB38" s="9">
        <f t="shared" si="53"/>
        <v>1.8687356361236069</v>
      </c>
      <c r="HC38" s="9">
        <f t="shared" si="54"/>
        <v>4.1102252227890439</v>
      </c>
      <c r="HD38" s="9">
        <f t="shared" si="108"/>
        <v>1.8680762522038554</v>
      </c>
      <c r="HE38" s="9">
        <f t="shared" si="55"/>
        <v>1.1360712713090817</v>
      </c>
      <c r="HF38" s="6"/>
      <c r="HG38" s="6"/>
      <c r="HH38" s="16">
        <v>27.25</v>
      </c>
      <c r="HI38" s="16">
        <v>31.44</v>
      </c>
      <c r="HJ38" s="65">
        <v>31.53</v>
      </c>
      <c r="HK38" s="9">
        <v>29.99</v>
      </c>
      <c r="HL38" s="51">
        <v>24.19</v>
      </c>
      <c r="HM38" s="51">
        <f t="shared" si="109"/>
        <v>6.5699999999999967</v>
      </c>
      <c r="HN38" s="63">
        <f t="shared" si="110"/>
        <v>30.41</v>
      </c>
      <c r="HO38" s="51">
        <v>25.13</v>
      </c>
      <c r="HP38" s="51">
        <f t="shared" si="111"/>
        <v>5.629999999999999</v>
      </c>
      <c r="HQ38" s="63">
        <f t="shared" si="112"/>
        <v>30.59</v>
      </c>
      <c r="HR38" s="9">
        <f t="shared" si="113"/>
        <v>1.5400000000000027</v>
      </c>
      <c r="HS38" s="11">
        <f t="shared" si="114"/>
        <v>30.843333333333334</v>
      </c>
      <c r="HT38" s="9">
        <f t="shared" si="56"/>
        <v>139.3118309132073</v>
      </c>
      <c r="HU38" s="9">
        <f t="shared" si="57"/>
        <v>0.21770179003183798</v>
      </c>
      <c r="HV38" s="9">
        <f t="shared" si="58"/>
        <v>4.1252664046774568</v>
      </c>
      <c r="HW38" s="9">
        <f t="shared" si="115"/>
        <v>0.21788921097053529</v>
      </c>
      <c r="HX38" s="9">
        <f t="shared" si="59"/>
        <v>0.13250940512722492</v>
      </c>
    </row>
    <row r="39" spans="1:232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L39" s="5">
        <f t="shared" si="2"/>
        <v>31.08</v>
      </c>
      <c r="M39" s="84">
        <f t="shared" si="3"/>
        <v>118.223551050277</v>
      </c>
      <c r="O39" s="48">
        <v>20.2</v>
      </c>
      <c r="P39" s="85">
        <v>27.61</v>
      </c>
      <c r="Q39" s="85">
        <v>27.48</v>
      </c>
      <c r="R39" s="86">
        <v>26.07</v>
      </c>
      <c r="S39" s="85">
        <v>26.77</v>
      </c>
      <c r="T39" s="87">
        <v>26.23</v>
      </c>
      <c r="U39" s="81">
        <v>24.23</v>
      </c>
      <c r="W39" s="82">
        <f t="shared" si="122"/>
        <v>26.54</v>
      </c>
      <c r="Y39" s="88">
        <f t="shared" si="4"/>
        <v>27.022500000000001</v>
      </c>
      <c r="Z39" s="84">
        <f t="shared" si="5"/>
        <v>1971.6190241049301</v>
      </c>
      <c r="AB39" s="51">
        <v>28.11</v>
      </c>
      <c r="AC39" s="51">
        <v>33.291992460000003</v>
      </c>
      <c r="AD39" s="51">
        <f t="shared" si="61"/>
        <v>32.379999999999995</v>
      </c>
      <c r="AE39" s="77">
        <f t="shared" si="62"/>
        <v>32.835996229999999</v>
      </c>
      <c r="AF39" s="84">
        <f t="shared" si="6"/>
        <v>34.978238568456504</v>
      </c>
      <c r="AH39" s="1">
        <v>24.52</v>
      </c>
      <c r="AI39" s="1">
        <v>30.59</v>
      </c>
      <c r="AJ39" s="1">
        <f t="shared" si="63"/>
        <v>6.07</v>
      </c>
      <c r="AK39" s="1">
        <f t="shared" si="64"/>
        <v>30.14</v>
      </c>
      <c r="AL39" s="1">
        <f t="shared" si="65"/>
        <v>0.44999999999999929</v>
      </c>
      <c r="AM39" s="1">
        <v>31.35</v>
      </c>
      <c r="AN39" s="1">
        <v>29.67</v>
      </c>
      <c r="AO39" s="1">
        <v>29.39</v>
      </c>
      <c r="AP39" s="51"/>
      <c r="AQ39" s="63"/>
      <c r="AR39" s="51"/>
      <c r="AS39" s="63"/>
      <c r="AT39" s="10">
        <f t="shared" si="7"/>
        <v>30.228000000000002</v>
      </c>
      <c r="AU39" s="9">
        <f t="shared" si="8"/>
        <v>213.46486350064941</v>
      </c>
      <c r="AV39" s="9">
        <f t="shared" si="123"/>
        <v>1.805603550259365</v>
      </c>
      <c r="AW39" s="9">
        <f t="shared" si="10"/>
        <v>10.35965278971099</v>
      </c>
      <c r="AX39" s="9">
        <f t="shared" si="124"/>
        <v>1.8050014549248561</v>
      </c>
      <c r="AY39" s="9">
        <f t="shared" si="125"/>
        <v>0.10840475915624788</v>
      </c>
      <c r="AZ39" s="9"/>
      <c r="BA39" s="9"/>
      <c r="BB39" s="65">
        <v>36.57</v>
      </c>
      <c r="BC39" s="65">
        <v>37.729999999999997</v>
      </c>
      <c r="BD39" s="63">
        <v>36.597302640000002</v>
      </c>
      <c r="BE39" s="51">
        <v>31.22</v>
      </c>
      <c r="BF39" s="51">
        <f t="shared" si="118"/>
        <v>5.7457675466666629</v>
      </c>
      <c r="BG39" s="63">
        <f t="shared" si="66"/>
        <v>36.03</v>
      </c>
      <c r="BH39" s="11">
        <f t="shared" si="67"/>
        <v>36.731825659999998</v>
      </c>
      <c r="BI39" s="9">
        <f t="shared" si="68"/>
        <v>2.3462490576989743</v>
      </c>
      <c r="BJ39" s="9">
        <f t="shared" si="13"/>
        <v>1.9845868584180689E-2</v>
      </c>
      <c r="BK39" s="9">
        <f t="shared" si="14"/>
        <v>240.95842244746021</v>
      </c>
      <c r="BL39" s="9">
        <f t="shared" si="69"/>
        <v>1.9889824270058584E-2</v>
      </c>
      <c r="BM39" s="9">
        <f t="shared" si="15"/>
        <v>1.1945428651998276E-3</v>
      </c>
      <c r="BQ39" s="9">
        <v>32.15</v>
      </c>
      <c r="BR39" s="9">
        <v>33.119999999999997</v>
      </c>
      <c r="BS39" s="9">
        <f t="shared" si="16"/>
        <v>0.96999999999999886</v>
      </c>
      <c r="BT39" s="9">
        <v>30.86</v>
      </c>
      <c r="BU39" s="9">
        <v>31.49</v>
      </c>
      <c r="BV39" s="51">
        <v>26.85</v>
      </c>
      <c r="BW39" s="51"/>
      <c r="BX39" s="51">
        <f t="shared" si="126"/>
        <v>5.0549999999999962</v>
      </c>
      <c r="BY39" s="10">
        <f t="shared" si="17"/>
        <v>31.904999999999998</v>
      </c>
      <c r="BZ39" s="9">
        <f t="shared" si="18"/>
        <v>66.713542135508391</v>
      </c>
      <c r="CA39" s="9">
        <f t="shared" si="19"/>
        <v>0.56429993468168693</v>
      </c>
      <c r="CB39" s="9">
        <f t="shared" si="20"/>
        <v>8.4957553958705407</v>
      </c>
      <c r="CC39" s="9">
        <f t="shared" si="70"/>
        <v>0.5644822024030659</v>
      </c>
      <c r="CD39" s="9">
        <f t="shared" si="21"/>
        <v>3.3901666412806439E-2</v>
      </c>
      <c r="CG39" s="9">
        <v>29.9</v>
      </c>
      <c r="CH39" s="9">
        <v>34.049999999999997</v>
      </c>
      <c r="CI39" s="9">
        <f t="shared" si="71"/>
        <v>4.1499999999999986</v>
      </c>
      <c r="CJ39" s="11">
        <f t="shared" si="22"/>
        <v>31.974999999999998</v>
      </c>
      <c r="CK39" s="9">
        <f t="shared" si="72"/>
        <v>63.552113777733332</v>
      </c>
      <c r="CL39" s="9">
        <f t="shared" si="23"/>
        <v>0.53755882997209659</v>
      </c>
      <c r="CM39" s="9">
        <f t="shared" si="24"/>
        <v>25.239805274722563</v>
      </c>
      <c r="CN39" s="6"/>
      <c r="CO39" s="9">
        <v>27.32</v>
      </c>
      <c r="CP39" s="9">
        <v>27.22</v>
      </c>
      <c r="CS39" s="51"/>
      <c r="CT39" s="51"/>
      <c r="CU39" s="9">
        <f t="shared" si="25"/>
        <v>0.10000000000000142</v>
      </c>
      <c r="CV39" s="12">
        <f t="shared" si="26"/>
        <v>27.27</v>
      </c>
      <c r="CW39" s="9">
        <f t="shared" si="27"/>
        <v>1660.6419325036875</v>
      </c>
      <c r="CX39" s="9">
        <f t="shared" si="28"/>
        <v>14.046625378368692</v>
      </c>
      <c r="CY39" s="9">
        <f t="shared" si="29"/>
        <v>47.939775950463556</v>
      </c>
      <c r="CZ39" s="9">
        <f t="shared" si="73"/>
        <v>14.025691541056545</v>
      </c>
      <c r="DA39" s="9">
        <f t="shared" si="30"/>
        <v>0.84235484096679381</v>
      </c>
      <c r="DE39" s="9">
        <v>36.61</v>
      </c>
      <c r="DF39" s="9">
        <v>35.770000000000003</v>
      </c>
      <c r="DG39" s="51"/>
      <c r="DH39" s="51"/>
      <c r="DI39" s="13">
        <f t="shared" si="31"/>
        <v>0.83999999999999631</v>
      </c>
      <c r="DJ39" s="14">
        <f t="shared" si="74"/>
        <v>36.19</v>
      </c>
      <c r="DK39" s="9">
        <f t="shared" si="75"/>
        <v>3.4164258559226401</v>
      </c>
      <c r="DL39" s="9">
        <f t="shared" si="32"/>
        <v>2.8898014190672845E-2</v>
      </c>
      <c r="DM39" s="9" t="e">
        <f t="shared" si="33"/>
        <v>#DIV/0!</v>
      </c>
      <c r="DN39" s="9">
        <f t="shared" si="76"/>
        <v>2.8955876934074108E-2</v>
      </c>
      <c r="DO39" s="9">
        <f t="shared" si="34"/>
        <v>1.7390317645627239E-3</v>
      </c>
      <c r="DP39" s="6"/>
      <c r="DT39" s="9">
        <v>28.69</v>
      </c>
      <c r="DU39" s="9">
        <v>26.7</v>
      </c>
      <c r="DV39" s="9">
        <f t="shared" si="77"/>
        <v>1.990000000000002</v>
      </c>
      <c r="DW39" s="15">
        <f t="shared" si="78"/>
        <v>27.695</v>
      </c>
      <c r="DX39" s="6"/>
      <c r="DY39" s="9"/>
      <c r="DZ39" s="16">
        <v>30.45</v>
      </c>
      <c r="EA39" s="16">
        <v>30.02</v>
      </c>
      <c r="EB39" s="16">
        <f t="shared" si="79"/>
        <v>0.42999999999999972</v>
      </c>
      <c r="EC39" s="17">
        <f t="shared" si="80"/>
        <v>30.234999999999999</v>
      </c>
      <c r="ED39" s="16">
        <f t="shared" si="35"/>
        <v>212.43105208674172</v>
      </c>
      <c r="EE39" s="16">
        <f t="shared" si="36"/>
        <v>1.7968590031304426</v>
      </c>
      <c r="EF39" s="16">
        <f t="shared" si="37"/>
        <v>2506.3516270036462</v>
      </c>
      <c r="EG39" s="9"/>
      <c r="EH39" s="16">
        <v>23.88</v>
      </c>
      <c r="EI39" s="16">
        <f t="shared" si="81"/>
        <v>6.7100000000000009</v>
      </c>
      <c r="EJ39" s="18">
        <f t="shared" si="82"/>
        <v>29.75</v>
      </c>
      <c r="EK39" s="16">
        <v>30.59</v>
      </c>
      <c r="EL39" s="16">
        <f t="shared" si="83"/>
        <v>0.83999999999999986</v>
      </c>
      <c r="EM39" s="6"/>
      <c r="EQ39" s="9"/>
      <c r="ER39" s="9">
        <v>20.43</v>
      </c>
      <c r="ES39" s="65">
        <v>25.4</v>
      </c>
      <c r="ET39" s="9">
        <f t="shared" si="84"/>
        <v>4.9699999999999989</v>
      </c>
      <c r="EU39" s="65">
        <f t="shared" si="38"/>
        <v>25.259999999999998</v>
      </c>
      <c r="EV39" s="51">
        <v>18.52</v>
      </c>
      <c r="EW39" s="64">
        <f t="shared" si="85"/>
        <v>24.52</v>
      </c>
      <c r="EX39" s="51">
        <v>19.57</v>
      </c>
      <c r="EY39" s="51">
        <f t="shared" si="86"/>
        <v>5.5074999999999967</v>
      </c>
      <c r="EZ39" s="63">
        <f t="shared" si="87"/>
        <v>25.13</v>
      </c>
      <c r="FA39" s="9">
        <f t="shared" si="39"/>
        <v>0.87999999999999901</v>
      </c>
      <c r="FB39" s="50">
        <f t="shared" si="88"/>
        <v>25.077499999999997</v>
      </c>
      <c r="FC39" s="9">
        <f t="shared" si="40"/>
        <v>7597.2601843824486</v>
      </c>
      <c r="FD39" s="9">
        <f t="shared" si="41"/>
        <v>64.261816845203356</v>
      </c>
      <c r="FE39" s="9">
        <f t="shared" si="42"/>
        <v>1414.3340594075059</v>
      </c>
      <c r="FF39" s="9">
        <f t="shared" si="89"/>
        <v>64.110999695020595</v>
      </c>
      <c r="FG39" s="9">
        <f t="shared" si="43"/>
        <v>3.8503777724070161</v>
      </c>
      <c r="FK39" s="9">
        <v>26.9</v>
      </c>
      <c r="FL39" s="9">
        <v>23.41</v>
      </c>
      <c r="FM39" s="9">
        <f t="shared" si="90"/>
        <v>3.4899999999999984</v>
      </c>
      <c r="FN39" s="9">
        <f t="shared" si="91"/>
        <v>28.72</v>
      </c>
      <c r="FO39" s="9">
        <f t="shared" si="92"/>
        <v>1.8200000000000003</v>
      </c>
      <c r="FP39" s="7">
        <f t="shared" si="93"/>
        <v>27.81</v>
      </c>
      <c r="FQ39" s="9">
        <f t="shared" si="44"/>
        <v>1141.8998081763395</v>
      </c>
      <c r="FR39" s="9">
        <f t="shared" si="45"/>
        <v>9.6588183829017549</v>
      </c>
      <c r="FS39" s="9">
        <f t="shared" si="46"/>
        <v>16.305345287274129</v>
      </c>
      <c r="FT39" s="9">
        <f t="shared" si="94"/>
        <v>9.6464626215260783</v>
      </c>
      <c r="FU39" s="9">
        <f t="shared" si="47"/>
        <v>0.57934715473113951</v>
      </c>
      <c r="FW39" s="16">
        <v>33.04</v>
      </c>
      <c r="FX39" s="9">
        <v>26.74</v>
      </c>
      <c r="FY39" s="9">
        <v>28.43</v>
      </c>
      <c r="FZ39" s="9">
        <v>26.41</v>
      </c>
      <c r="GA39" s="51">
        <v>23.09</v>
      </c>
      <c r="GB39" s="51">
        <f t="shared" si="95"/>
        <v>4.1033333333333317</v>
      </c>
      <c r="GC39" s="63">
        <f t="shared" si="96"/>
        <v>27.06</v>
      </c>
      <c r="GD39" s="51">
        <v>30.143995010000001</v>
      </c>
      <c r="GE39" s="51">
        <f t="shared" si="97"/>
        <v>-2.9506616766666696</v>
      </c>
      <c r="GF39" s="63">
        <f t="shared" si="98"/>
        <v>26.86399501</v>
      </c>
      <c r="GG39" s="9">
        <f t="shared" si="99"/>
        <v>2.0199999999999996</v>
      </c>
      <c r="GH39" s="11">
        <f t="shared" si="100"/>
        <v>27.100799002000002</v>
      </c>
      <c r="GI39" s="9">
        <f t="shared" si="48"/>
        <v>1867.4085400615279</v>
      </c>
      <c r="GJ39" s="9">
        <f t="shared" si="49"/>
        <v>15.795571385496398</v>
      </c>
      <c r="GK39" s="9">
        <f t="shared" si="50"/>
        <v>9.253776616354827</v>
      </c>
      <c r="GL39" s="9">
        <f t="shared" si="101"/>
        <v>15.77098647068939</v>
      </c>
      <c r="GM39" s="9">
        <f t="shared" si="51"/>
        <v>0.94717374622986195</v>
      </c>
      <c r="GN39" s="9"/>
      <c r="GO39" s="9"/>
      <c r="GP39" s="8">
        <v>24.05</v>
      </c>
      <c r="GQ39" s="65">
        <v>29.59</v>
      </c>
      <c r="GR39" s="65">
        <v>29.18</v>
      </c>
      <c r="GS39" s="51">
        <v>33.101792670000002</v>
      </c>
      <c r="GT39" s="51">
        <f t="shared" si="102"/>
        <v>-3.7167926700000038</v>
      </c>
      <c r="GU39" s="63">
        <f t="shared" si="103"/>
        <v>31.391792670000001</v>
      </c>
      <c r="GV39" s="51">
        <v>26.57</v>
      </c>
      <c r="GW39" s="51">
        <f t="shared" si="104"/>
        <v>2.8149999999999977</v>
      </c>
      <c r="GX39" s="63">
        <f t="shared" si="105"/>
        <v>29.93</v>
      </c>
      <c r="GY39" s="9">
        <f t="shared" si="106"/>
        <v>0.41000000000000014</v>
      </c>
      <c r="GZ39" s="11">
        <f t="shared" si="107"/>
        <v>30.022948167499997</v>
      </c>
      <c r="HA39" s="9">
        <f t="shared" si="52"/>
        <v>246.08662604747002</v>
      </c>
      <c r="HB39" s="9">
        <f t="shared" si="53"/>
        <v>2.0815364101423128</v>
      </c>
      <c r="HC39" s="9">
        <f t="shared" si="54"/>
        <v>4.5782738284308016</v>
      </c>
      <c r="HD39" s="9">
        <f t="shared" si="108"/>
        <v>2.0806752852690504</v>
      </c>
      <c r="HE39" s="9">
        <f t="shared" si="55"/>
        <v>0.1249611752758055</v>
      </c>
      <c r="HF39" s="6"/>
      <c r="HG39" s="6"/>
      <c r="HH39" s="16">
        <v>29.16</v>
      </c>
      <c r="HI39" s="16">
        <v>33.36</v>
      </c>
      <c r="HJ39" s="65">
        <v>33.549999999999997</v>
      </c>
      <c r="HK39" s="9">
        <v>30.76</v>
      </c>
      <c r="HL39" s="51">
        <v>26.34</v>
      </c>
      <c r="HM39" s="51">
        <f t="shared" si="109"/>
        <v>5.8150000000000013</v>
      </c>
      <c r="HN39" s="63">
        <f t="shared" si="110"/>
        <v>32.56</v>
      </c>
      <c r="HO39" s="51">
        <v>25.33</v>
      </c>
      <c r="HP39" s="51">
        <f t="shared" si="111"/>
        <v>6.8250000000000028</v>
      </c>
      <c r="HQ39" s="63">
        <f t="shared" si="112"/>
        <v>30.79</v>
      </c>
      <c r="HR39" s="9">
        <f t="shared" si="113"/>
        <v>2.7899999999999956</v>
      </c>
      <c r="HS39" s="11">
        <f t="shared" si="114"/>
        <v>32.300000000000004</v>
      </c>
      <c r="HT39" s="9">
        <f t="shared" si="56"/>
        <v>50.727095912305955</v>
      </c>
      <c r="HU39" s="9">
        <f t="shared" si="57"/>
        <v>0.42907775533432602</v>
      </c>
      <c r="HV39" s="9">
        <f t="shared" si="58"/>
        <v>8.1306637341670207</v>
      </c>
      <c r="HW39" s="9">
        <f t="shared" si="115"/>
        <v>0.42928271821887515</v>
      </c>
      <c r="HX39" s="9">
        <f t="shared" si="59"/>
        <v>2.5781857156671344E-2</v>
      </c>
    </row>
    <row r="40" spans="1:232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L40" s="5">
        <f t="shared" si="2"/>
        <v>30.04</v>
      </c>
      <c r="M40" s="84">
        <f t="shared" si="3"/>
        <v>243.19352068073187</v>
      </c>
      <c r="O40" s="48">
        <v>19.920000000000002</v>
      </c>
      <c r="P40" s="85">
        <v>25.94</v>
      </c>
      <c r="Q40" s="85">
        <v>27.61</v>
      </c>
      <c r="R40" s="86">
        <v>24.84</v>
      </c>
      <c r="S40" s="85">
        <v>26.42</v>
      </c>
      <c r="T40" s="87">
        <v>25.95</v>
      </c>
      <c r="U40" s="81">
        <v>24.76</v>
      </c>
      <c r="W40" s="82">
        <f t="shared" si="122"/>
        <v>27.07</v>
      </c>
      <c r="Y40" s="88">
        <f t="shared" si="4"/>
        <v>26.48</v>
      </c>
      <c r="Z40" s="84">
        <f t="shared" si="5"/>
        <v>2872.2616524568566</v>
      </c>
      <c r="AB40" s="51">
        <v>30.72</v>
      </c>
      <c r="AC40" s="51">
        <v>35.025388540000002</v>
      </c>
      <c r="AD40" s="51">
        <f t="shared" si="61"/>
        <v>34.989999999999995</v>
      </c>
      <c r="AE40" s="77">
        <f t="shared" si="62"/>
        <v>35.007694270000002</v>
      </c>
      <c r="AF40" s="84">
        <f t="shared" si="6"/>
        <v>7.7567980721500609</v>
      </c>
      <c r="AH40" s="1">
        <v>23.77</v>
      </c>
      <c r="AI40" s="1">
        <v>29.22</v>
      </c>
      <c r="AJ40" s="1">
        <f t="shared" si="63"/>
        <v>5.4499999999999993</v>
      </c>
      <c r="AK40" s="1">
        <f t="shared" si="64"/>
        <v>29.39</v>
      </c>
      <c r="AL40" s="1">
        <f t="shared" si="65"/>
        <v>0.17000000000000171</v>
      </c>
      <c r="AM40" s="1">
        <v>30.51</v>
      </c>
      <c r="AN40" s="1">
        <v>29.29</v>
      </c>
      <c r="AO40" s="1">
        <v>29.47</v>
      </c>
      <c r="AP40" s="51"/>
      <c r="AQ40" s="63"/>
      <c r="AR40" s="51"/>
      <c r="AS40" s="63"/>
      <c r="AT40" s="10">
        <f t="shared" si="7"/>
        <v>29.576000000000001</v>
      </c>
      <c r="AU40" s="9">
        <f t="shared" si="8"/>
        <v>335.51257333701886</v>
      </c>
      <c r="AV40" s="9">
        <f t="shared" si="123"/>
        <v>1.379611481415596</v>
      </c>
      <c r="AW40" s="9">
        <f t="shared" si="10"/>
        <v>7.9155227237515016</v>
      </c>
      <c r="AX40" s="9">
        <f t="shared" si="124"/>
        <v>1.3793609218270593</v>
      </c>
      <c r="AY40" s="9">
        <f t="shared" si="125"/>
        <v>0.11695293722892502</v>
      </c>
      <c r="AZ40" s="9"/>
      <c r="BA40" s="9"/>
      <c r="BB40" s="65">
        <v>35.39</v>
      </c>
      <c r="BC40" s="65">
        <v>38.99</v>
      </c>
      <c r="BD40" s="63">
        <v>36.009707380000002</v>
      </c>
      <c r="BE40" s="51">
        <v>30.17</v>
      </c>
      <c r="BF40" s="51">
        <f t="shared" si="118"/>
        <v>6.6265691266666664</v>
      </c>
      <c r="BG40" s="63">
        <f t="shared" si="66"/>
        <v>34.980000000000004</v>
      </c>
      <c r="BH40" s="11">
        <f t="shared" si="67"/>
        <v>36.342426845000006</v>
      </c>
      <c r="BI40" s="9">
        <f t="shared" si="68"/>
        <v>3.0736968658731092</v>
      </c>
      <c r="BJ40" s="9">
        <f t="shared" si="13"/>
        <v>1.2638892916511147E-2</v>
      </c>
      <c r="BK40" s="9">
        <f t="shared" si="14"/>
        <v>153.45499672775509</v>
      </c>
      <c r="BL40" s="9">
        <f t="shared" si="69"/>
        <v>1.2670112590580394E-2</v>
      </c>
      <c r="BM40" s="9">
        <f t="shared" si="15"/>
        <v>1.0742705981019133E-3</v>
      </c>
      <c r="BQ40" s="9">
        <v>31.34</v>
      </c>
      <c r="BR40" s="9">
        <v>30.89</v>
      </c>
      <c r="BS40" s="9">
        <f t="shared" si="16"/>
        <v>0.44999999999999929</v>
      </c>
      <c r="BT40" s="9">
        <v>29.91</v>
      </c>
      <c r="BU40" s="9">
        <v>30.9</v>
      </c>
      <c r="BV40" s="51">
        <v>27.6</v>
      </c>
      <c r="BW40" s="51"/>
      <c r="BX40" s="51">
        <f t="shared" si="126"/>
        <v>3.1599999999999966</v>
      </c>
      <c r="BY40" s="10">
        <f t="shared" si="17"/>
        <v>30.759999999999998</v>
      </c>
      <c r="BZ40" s="9">
        <f t="shared" si="18"/>
        <v>147.60055822807746</v>
      </c>
      <c r="CA40" s="9">
        <f t="shared" si="19"/>
        <v>0.60692635977686971</v>
      </c>
      <c r="CB40" s="9">
        <f t="shared" si="20"/>
        <v>9.137512835047545</v>
      </c>
      <c r="CC40" s="9">
        <f t="shared" si="70"/>
        <v>0.60709744219752393</v>
      </c>
      <c r="CD40" s="9">
        <f t="shared" si="21"/>
        <v>5.1474438579223417E-2</v>
      </c>
      <c r="CG40" s="9">
        <v>29.21</v>
      </c>
      <c r="CH40" s="9">
        <v>34.15</v>
      </c>
      <c r="CI40" s="9">
        <f t="shared" si="71"/>
        <v>4.9399999999999977</v>
      </c>
      <c r="CJ40" s="11">
        <f t="shared" si="22"/>
        <v>31.68</v>
      </c>
      <c r="CK40" s="9">
        <f t="shared" si="72"/>
        <v>77.980138104947571</v>
      </c>
      <c r="CL40" s="9">
        <f t="shared" si="23"/>
        <v>0.32065055798637448</v>
      </c>
      <c r="CM40" s="9">
        <f t="shared" si="24"/>
        <v>15.055389649589284</v>
      </c>
      <c r="CN40" s="6"/>
      <c r="CO40" s="9">
        <v>28.28</v>
      </c>
      <c r="CP40" s="9">
        <v>27.45</v>
      </c>
      <c r="CS40" s="51"/>
      <c r="CT40" s="51"/>
      <c r="CU40" s="9">
        <f t="shared" si="25"/>
        <v>0.83000000000000185</v>
      </c>
      <c r="CV40" s="12">
        <f t="shared" si="26"/>
        <v>27.865000000000002</v>
      </c>
      <c r="CW40" s="9">
        <f t="shared" si="27"/>
        <v>1099.1627450088984</v>
      </c>
      <c r="CX40" s="9">
        <f t="shared" si="28"/>
        <v>4.5197040691388146</v>
      </c>
      <c r="CY40" s="9">
        <f t="shared" si="29"/>
        <v>15.42531352552357</v>
      </c>
      <c r="CZ40" s="9">
        <f t="shared" si="73"/>
        <v>4.5158576192245157</v>
      </c>
      <c r="DA40" s="9">
        <f t="shared" si="30"/>
        <v>0.38288949927359534</v>
      </c>
      <c r="DE40" s="9">
        <v>39.07</v>
      </c>
      <c r="DF40" s="9">
        <v>37.909999999999997</v>
      </c>
      <c r="DG40" s="51"/>
      <c r="DH40" s="51"/>
      <c r="DI40" s="13">
        <f t="shared" si="31"/>
        <v>1.1600000000000037</v>
      </c>
      <c r="DJ40" s="14">
        <f t="shared" si="74"/>
        <v>38.489999999999995</v>
      </c>
      <c r="DK40" s="9">
        <f t="shared" si="75"/>
        <v>0.69312569665610713</v>
      </c>
      <c r="DL40" s="9">
        <f t="shared" si="32"/>
        <v>2.850099355920148E-3</v>
      </c>
      <c r="DM40" s="9" t="e">
        <f t="shared" si="33"/>
        <v>#DIV/0!</v>
      </c>
      <c r="DN40" s="9">
        <f t="shared" si="76"/>
        <v>2.8595423748938092E-3</v>
      </c>
      <c r="DO40" s="9">
        <f t="shared" si="34"/>
        <v>2.4245422251880879E-4</v>
      </c>
      <c r="DP40" s="6"/>
      <c r="DT40" s="9">
        <v>29.87</v>
      </c>
      <c r="DU40" s="9">
        <v>28.68</v>
      </c>
      <c r="DV40" s="9">
        <f t="shared" si="77"/>
        <v>1.1900000000000013</v>
      </c>
      <c r="DW40" s="15">
        <f t="shared" si="78"/>
        <v>29.274999999999999</v>
      </c>
      <c r="DX40" s="6"/>
      <c r="DY40" s="9"/>
      <c r="DZ40" s="16">
        <v>33.28</v>
      </c>
      <c r="EA40" s="16">
        <v>38.020000000000003</v>
      </c>
      <c r="EB40" s="16">
        <f t="shared" si="79"/>
        <v>4.740000000000002</v>
      </c>
      <c r="EC40" s="17">
        <f t="shared" si="80"/>
        <v>35.650000000000006</v>
      </c>
      <c r="ED40" s="16">
        <f t="shared" si="35"/>
        <v>4.9684394331370108</v>
      </c>
      <c r="EE40" s="16">
        <f t="shared" si="36"/>
        <v>2.0429982752951929E-2</v>
      </c>
      <c r="EF40" s="16">
        <f t="shared" si="37"/>
        <v>28.49679380703212</v>
      </c>
      <c r="EG40" s="9"/>
      <c r="EH40" s="16">
        <v>24.66</v>
      </c>
      <c r="EI40" s="16">
        <f t="shared" si="81"/>
        <v>6.1499999999999986</v>
      </c>
      <c r="EJ40" s="18">
        <f t="shared" si="82"/>
        <v>30.53</v>
      </c>
      <c r="EK40" s="16">
        <v>30.81</v>
      </c>
      <c r="EL40" s="16">
        <f t="shared" si="83"/>
        <v>0.27999999999999758</v>
      </c>
      <c r="EM40" s="6"/>
      <c r="EQ40" s="9"/>
      <c r="ER40" s="9">
        <v>26.34</v>
      </c>
      <c r="ES40" s="65">
        <v>32.6</v>
      </c>
      <c r="ET40" s="9">
        <f t="shared" si="84"/>
        <v>6.2600000000000016</v>
      </c>
      <c r="EU40" s="65">
        <f t="shared" si="38"/>
        <v>31.17</v>
      </c>
      <c r="EV40" s="51">
        <v>24.67</v>
      </c>
      <c r="EW40" s="64">
        <f t="shared" si="85"/>
        <v>30.67</v>
      </c>
      <c r="EX40" s="51">
        <v>25.38</v>
      </c>
      <c r="EY40" s="51">
        <f t="shared" si="86"/>
        <v>5.9649999999999999</v>
      </c>
      <c r="EZ40" s="63">
        <f t="shared" si="87"/>
        <v>30.939999999999998</v>
      </c>
      <c r="FA40" s="9">
        <f t="shared" si="39"/>
        <v>1.9299999999999997</v>
      </c>
      <c r="FB40" s="50">
        <f t="shared" si="88"/>
        <v>31.344999999999999</v>
      </c>
      <c r="FC40" s="9">
        <f t="shared" si="40"/>
        <v>98.375284195845836</v>
      </c>
      <c r="FD40" s="9">
        <f t="shared" si="41"/>
        <v>0.40451441272152311</v>
      </c>
      <c r="FE40" s="9">
        <f t="shared" si="42"/>
        <v>8.9029308463440877</v>
      </c>
      <c r="FF40" s="9">
        <f t="shared" si="89"/>
        <v>0.40472110827370428</v>
      </c>
      <c r="FG40" s="9">
        <f t="shared" si="43"/>
        <v>3.4315400430845355E-2</v>
      </c>
      <c r="FK40" s="9">
        <v>25.97</v>
      </c>
      <c r="FL40" s="9">
        <v>23.32</v>
      </c>
      <c r="FM40" s="9">
        <f t="shared" si="90"/>
        <v>2.6499999999999986</v>
      </c>
      <c r="FN40" s="9">
        <f t="shared" si="91"/>
        <v>28.63</v>
      </c>
      <c r="FO40" s="9">
        <f t="shared" si="92"/>
        <v>2.66</v>
      </c>
      <c r="FP40" s="7">
        <f t="shared" si="93"/>
        <v>27.299999999999997</v>
      </c>
      <c r="FQ40" s="9">
        <f t="shared" si="44"/>
        <v>1626.4473154487407</v>
      </c>
      <c r="FR40" s="9">
        <f t="shared" si="45"/>
        <v>6.6878727315435569</v>
      </c>
      <c r="FS40" s="9">
        <f t="shared" si="46"/>
        <v>11.2900015097294</v>
      </c>
      <c r="FT40" s="9">
        <f t="shared" si="94"/>
        <v>6.6807033554269637</v>
      </c>
      <c r="FU40" s="9">
        <f t="shared" si="47"/>
        <v>0.5664419426479006</v>
      </c>
      <c r="FW40" s="16">
        <v>35.1</v>
      </c>
      <c r="FX40" s="9">
        <v>28.01</v>
      </c>
      <c r="FY40" s="9">
        <v>27.44</v>
      </c>
      <c r="FZ40" s="9">
        <v>27.26</v>
      </c>
      <c r="GA40" s="51">
        <v>23.64</v>
      </c>
      <c r="GB40" s="51">
        <f t="shared" si="95"/>
        <v>3.9300000000000033</v>
      </c>
      <c r="GC40" s="63">
        <f t="shared" si="96"/>
        <v>27.61</v>
      </c>
      <c r="GD40" s="51">
        <v>31.657178519999999</v>
      </c>
      <c r="GE40" s="51">
        <f t="shared" si="97"/>
        <v>-4.0871785199999948</v>
      </c>
      <c r="GF40" s="63">
        <f t="shared" si="98"/>
        <v>28.377178519999998</v>
      </c>
      <c r="GG40" s="9">
        <f t="shared" si="99"/>
        <v>0.75</v>
      </c>
      <c r="GH40" s="11">
        <f t="shared" si="100"/>
        <v>27.739435703999998</v>
      </c>
      <c r="GI40" s="9">
        <f t="shared" si="48"/>
        <v>1199.1733434092948</v>
      </c>
      <c r="GJ40" s="9">
        <f t="shared" si="49"/>
        <v>4.9309428148112042</v>
      </c>
      <c r="GK40" s="9">
        <f t="shared" si="50"/>
        <v>2.888774467391563</v>
      </c>
      <c r="GL40" s="9">
        <f t="shared" si="101"/>
        <v>4.9265042303326023</v>
      </c>
      <c r="GM40" s="9">
        <f t="shared" si="51"/>
        <v>0.4177073098786549</v>
      </c>
      <c r="GN40" s="9"/>
      <c r="GO40" s="9"/>
      <c r="GP40" s="8">
        <v>24.13</v>
      </c>
      <c r="GQ40" s="65" t="s">
        <v>54</v>
      </c>
      <c r="GR40" s="65">
        <v>29.1</v>
      </c>
      <c r="GS40" s="51">
        <v>33.207979819999998</v>
      </c>
      <c r="GU40" s="63">
        <f t="shared" si="103"/>
        <v>31.497979819999998</v>
      </c>
      <c r="GV40" s="51">
        <v>27.1</v>
      </c>
      <c r="GW40" s="51"/>
      <c r="GX40" s="63">
        <f t="shared" si="105"/>
        <v>30.46</v>
      </c>
      <c r="GY40" s="9">
        <f t="shared" si="106"/>
        <v>0</v>
      </c>
      <c r="GZ40" s="11">
        <f t="shared" si="107"/>
        <v>30.352659939999999</v>
      </c>
      <c r="HA40" s="9">
        <f t="shared" si="52"/>
        <v>195.78473431512802</v>
      </c>
      <c r="HB40" s="9">
        <f t="shared" si="53"/>
        <v>0.80505736241286285</v>
      </c>
      <c r="HC40" s="9">
        <f t="shared" si="54"/>
        <v>1.7706983335777189</v>
      </c>
      <c r="HD40" s="9">
        <f t="shared" si="108"/>
        <v>0.80515589986539893</v>
      </c>
      <c r="HE40" s="9">
        <f t="shared" si="55"/>
        <v>6.826737362671409E-2</v>
      </c>
      <c r="HF40" s="6"/>
      <c r="HG40" s="6"/>
      <c r="HH40" s="16">
        <v>30.01</v>
      </c>
      <c r="HI40" s="16">
        <v>34.92</v>
      </c>
      <c r="HJ40" s="65">
        <v>36.6</v>
      </c>
      <c r="HK40" s="9">
        <v>31.4</v>
      </c>
      <c r="HL40" s="51">
        <v>26.65</v>
      </c>
      <c r="HM40" s="51">
        <f t="shared" si="109"/>
        <v>7.3500000000000014</v>
      </c>
      <c r="HN40" s="63">
        <f t="shared" si="110"/>
        <v>32.869999999999997</v>
      </c>
      <c r="HO40" s="51">
        <v>27.71</v>
      </c>
      <c r="HP40" s="51">
        <f t="shared" si="111"/>
        <v>6.2899999999999991</v>
      </c>
      <c r="HQ40" s="63">
        <f t="shared" si="112"/>
        <v>33.17</v>
      </c>
      <c r="HR40" s="9">
        <f t="shared" si="113"/>
        <v>5.2000000000000028</v>
      </c>
      <c r="HS40" s="11">
        <f t="shared" si="114"/>
        <v>34.213333333333331</v>
      </c>
      <c r="HT40" s="9">
        <f t="shared" si="56"/>
        <v>13.456868235967516</v>
      </c>
      <c r="HU40" s="9">
        <f t="shared" si="57"/>
        <v>5.5333991622391519E-2</v>
      </c>
      <c r="HV40" s="9">
        <f t="shared" si="58"/>
        <v>1.0485327504343094</v>
      </c>
      <c r="HW40" s="9">
        <f t="shared" si="115"/>
        <v>5.5424461822699465E-2</v>
      </c>
      <c r="HX40" s="9">
        <f t="shared" si="59"/>
        <v>4.6993165471957785E-3</v>
      </c>
    </row>
    <row r="41" spans="1:232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L41" s="5">
        <f t="shared" si="2"/>
        <v>30.835000000000001</v>
      </c>
      <c r="M41" s="84">
        <f t="shared" si="3"/>
        <v>140.11931321923046</v>
      </c>
      <c r="O41" s="48">
        <v>21.4</v>
      </c>
      <c r="P41" s="85">
        <v>27.8</v>
      </c>
      <c r="Q41" s="85">
        <v>28.04</v>
      </c>
      <c r="R41" s="86">
        <v>25.99</v>
      </c>
      <c r="S41" s="85">
        <v>26.53</v>
      </c>
      <c r="T41" s="87">
        <v>27.43</v>
      </c>
      <c r="U41" s="81">
        <v>26.08</v>
      </c>
      <c r="W41" s="82">
        <f t="shared" si="122"/>
        <v>28.389999999999997</v>
      </c>
      <c r="Y41" s="88">
        <f t="shared" si="4"/>
        <v>27.450000000000003</v>
      </c>
      <c r="Z41" s="84">
        <f t="shared" si="5"/>
        <v>1465.7503278595832</v>
      </c>
      <c r="AB41" s="51">
        <v>30.63</v>
      </c>
      <c r="AC41" s="51">
        <v>35.17870302</v>
      </c>
      <c r="AD41" s="51">
        <f t="shared" si="61"/>
        <v>34.9</v>
      </c>
      <c r="AE41" s="77">
        <f t="shared" si="62"/>
        <v>35.039351510000003</v>
      </c>
      <c r="AF41" s="84">
        <f t="shared" si="6"/>
        <v>7.5883495002782722</v>
      </c>
      <c r="AH41" s="1">
        <v>25.34</v>
      </c>
      <c r="AI41" s="1">
        <v>30.6</v>
      </c>
      <c r="AJ41" s="1">
        <f t="shared" si="63"/>
        <v>5.2600000000000016</v>
      </c>
      <c r="AK41" s="1">
        <f t="shared" si="64"/>
        <v>30.96</v>
      </c>
      <c r="AL41" s="1">
        <f t="shared" si="65"/>
        <v>0.35999999999999943</v>
      </c>
      <c r="AM41" s="1">
        <v>32.159999999999997</v>
      </c>
      <c r="AN41" s="1">
        <v>30.19</v>
      </c>
      <c r="AO41" s="1">
        <v>31</v>
      </c>
      <c r="AP41" s="51"/>
      <c r="AQ41" s="63"/>
      <c r="AR41" s="51"/>
      <c r="AS41" s="63"/>
      <c r="AT41" s="10">
        <f t="shared" si="7"/>
        <v>30.981999999999999</v>
      </c>
      <c r="AU41" s="9">
        <f t="shared" si="8"/>
        <v>126.53818474754053</v>
      </c>
      <c r="AV41" s="9">
        <f t="shared" si="123"/>
        <v>0.90307454297580714</v>
      </c>
      <c r="AW41" s="9">
        <f t="shared" si="10"/>
        <v>5.1813914007382325</v>
      </c>
      <c r="AX41" s="9">
        <f t="shared" si="124"/>
        <v>0.90312651015182333</v>
      </c>
      <c r="AY41" s="9">
        <f t="shared" si="125"/>
        <v>8.6449414313185549E-2</v>
      </c>
      <c r="AZ41" s="9"/>
      <c r="BA41" s="9"/>
      <c r="BB41" s="65">
        <v>37.17</v>
      </c>
      <c r="BC41" s="65" t="s">
        <v>54</v>
      </c>
      <c r="BD41" s="63">
        <v>39.44476427</v>
      </c>
      <c r="BE41" s="51">
        <v>32.659999999999997</v>
      </c>
      <c r="BF41" s="51">
        <f t="shared" si="118"/>
        <v>5.6473821350000009</v>
      </c>
      <c r="BG41" s="63">
        <f t="shared" si="66"/>
        <v>37.47</v>
      </c>
      <c r="BH41" s="11">
        <f t="shared" si="67"/>
        <v>38.028254756666662</v>
      </c>
      <c r="BI41" s="9">
        <f t="shared" si="68"/>
        <v>0.95475000054222048</v>
      </c>
      <c r="BJ41" s="9">
        <f t="shared" si="13"/>
        <v>6.8138358560780278E-3</v>
      </c>
      <c r="BK41" s="9">
        <f t="shared" si="14"/>
        <v>82.73012248026447</v>
      </c>
      <c r="BL41" s="9">
        <f t="shared" si="69"/>
        <v>6.833049263036726E-3</v>
      </c>
      <c r="BM41" s="9">
        <f t="shared" si="15"/>
        <v>6.5407570270898698E-4</v>
      </c>
      <c r="BQ41" s="9">
        <v>33</v>
      </c>
      <c r="BR41" s="9">
        <v>34.159999999999997</v>
      </c>
      <c r="BS41" s="9">
        <f t="shared" si="16"/>
        <v>1.1599999999999966</v>
      </c>
      <c r="BT41" s="9">
        <v>31.76</v>
      </c>
      <c r="BU41" s="9">
        <v>33.11</v>
      </c>
      <c r="BV41" s="51">
        <v>30.18</v>
      </c>
      <c r="BW41" s="51"/>
      <c r="BX41" s="51">
        <f t="shared" si="126"/>
        <v>2.8275000000000006</v>
      </c>
      <c r="BY41" s="10">
        <f t="shared" si="17"/>
        <v>33.0075</v>
      </c>
      <c r="BZ41" s="9">
        <f t="shared" si="18"/>
        <v>31.055676920478049</v>
      </c>
      <c r="CA41" s="9">
        <f t="shared" si="19"/>
        <v>0.22163737608311271</v>
      </c>
      <c r="CB41" s="9">
        <f t="shared" si="20"/>
        <v>3.3368370578438076</v>
      </c>
      <c r="CC41" s="9">
        <f t="shared" si="70"/>
        <v>0.22182594198058816</v>
      </c>
      <c r="CD41" s="9">
        <f t="shared" si="21"/>
        <v>2.1233705962710299E-2</v>
      </c>
      <c r="CG41" s="9">
        <v>32.58</v>
      </c>
      <c r="CH41" s="9">
        <v>36.06</v>
      </c>
      <c r="CI41" s="9">
        <f t="shared" si="71"/>
        <v>3.480000000000004</v>
      </c>
      <c r="CJ41" s="11">
        <f t="shared" si="22"/>
        <v>34.32</v>
      </c>
      <c r="CK41" s="9">
        <f t="shared" si="72"/>
        <v>12.497294380970972</v>
      </c>
      <c r="CL41" s="9">
        <f t="shared" si="23"/>
        <v>8.919037707113027E-2</v>
      </c>
      <c r="CM41" s="9">
        <f t="shared" si="24"/>
        <v>4.1877235088320663</v>
      </c>
      <c r="CN41" s="6"/>
      <c r="CO41" s="9">
        <v>30.28</v>
      </c>
      <c r="CP41" s="9">
        <v>28.32</v>
      </c>
      <c r="CS41" s="51"/>
      <c r="CT41" s="51"/>
      <c r="CU41" s="9">
        <f t="shared" si="25"/>
        <v>1.9600000000000009</v>
      </c>
      <c r="CV41" s="12">
        <f t="shared" si="26"/>
        <v>29.3</v>
      </c>
      <c r="CW41" s="9">
        <f t="shared" si="27"/>
        <v>406.29361748867416</v>
      </c>
      <c r="CX41" s="9">
        <f t="shared" si="28"/>
        <v>2.8996260983165669</v>
      </c>
      <c r="CY41" s="9">
        <f t="shared" si="29"/>
        <v>9.8961438601103122</v>
      </c>
      <c r="CZ41" s="9">
        <f t="shared" si="73"/>
        <v>2.8978843091097577</v>
      </c>
      <c r="DA41" s="9">
        <f t="shared" si="30"/>
        <v>0.27739236801696171</v>
      </c>
      <c r="DE41" s="9" t="s">
        <v>54</v>
      </c>
      <c r="DF41" s="9">
        <v>39.17</v>
      </c>
      <c r="DG41" s="51"/>
      <c r="DH41" s="51"/>
      <c r="DI41" s="13">
        <f t="shared" si="31"/>
        <v>0</v>
      </c>
      <c r="DJ41" s="14">
        <f t="shared" si="74"/>
        <v>39.17</v>
      </c>
      <c r="DK41" s="9">
        <f t="shared" si="75"/>
        <v>0.43250984745375298</v>
      </c>
      <c r="DL41" s="9">
        <f t="shared" si="32"/>
        <v>3.0867254307552073E-3</v>
      </c>
      <c r="DM41" s="9" t="e">
        <f t="shared" si="33"/>
        <v>#DIV/0!</v>
      </c>
      <c r="DN41" s="9">
        <f t="shared" si="76"/>
        <v>3.0968130336339228E-3</v>
      </c>
      <c r="DO41" s="9">
        <f t="shared" si="34"/>
        <v>2.9643429794800984E-4</v>
      </c>
      <c r="DP41" s="6"/>
      <c r="DT41" s="9">
        <v>30.7</v>
      </c>
      <c r="DU41" s="9">
        <v>29.11</v>
      </c>
      <c r="DV41" s="9">
        <f t="shared" si="77"/>
        <v>1.5899999999999999</v>
      </c>
      <c r="DW41" s="15">
        <f t="shared" si="78"/>
        <v>29.905000000000001</v>
      </c>
      <c r="DX41" s="6"/>
      <c r="DY41" s="9"/>
      <c r="DZ41" s="16">
        <v>30.72</v>
      </c>
      <c r="EA41" s="16">
        <v>31.18</v>
      </c>
      <c r="EB41" s="16">
        <f t="shared" si="79"/>
        <v>0.46000000000000085</v>
      </c>
      <c r="EC41" s="17">
        <f t="shared" si="80"/>
        <v>30.95</v>
      </c>
      <c r="ED41" s="16">
        <f t="shared" si="35"/>
        <v>129.37787092400907</v>
      </c>
      <c r="EE41" s="16">
        <f t="shared" si="36"/>
        <v>0.92334074405278199</v>
      </c>
      <c r="EF41" s="16">
        <f t="shared" si="37"/>
        <v>1287.9232995486443</v>
      </c>
      <c r="EG41" s="9"/>
      <c r="EH41" s="16">
        <v>26.27</v>
      </c>
      <c r="EI41" s="16">
        <f t="shared" si="81"/>
        <v>6.4199999999999982</v>
      </c>
      <c r="EJ41" s="18">
        <f t="shared" si="82"/>
        <v>32.14</v>
      </c>
      <c r="EK41" s="16">
        <v>32.69</v>
      </c>
      <c r="EL41" s="16">
        <f t="shared" si="83"/>
        <v>0.54999999999999716</v>
      </c>
      <c r="EM41" s="6"/>
      <c r="EQ41" s="9"/>
      <c r="ER41" s="9">
        <v>28.99</v>
      </c>
      <c r="ES41" s="65">
        <v>35.880000000000003</v>
      </c>
      <c r="ET41" s="9">
        <f t="shared" si="84"/>
        <v>6.8900000000000041</v>
      </c>
      <c r="EU41" s="65">
        <f t="shared" si="38"/>
        <v>33.82</v>
      </c>
      <c r="EV41" s="51">
        <v>28.31</v>
      </c>
      <c r="EW41" s="64">
        <f t="shared" si="85"/>
        <v>34.31</v>
      </c>
      <c r="EX41" s="51">
        <v>29.2</v>
      </c>
      <c r="EY41" s="51">
        <f t="shared" si="86"/>
        <v>5.4925000000000033</v>
      </c>
      <c r="EZ41" s="63">
        <f t="shared" si="87"/>
        <v>34.76</v>
      </c>
      <c r="FA41" s="9">
        <f t="shared" si="39"/>
        <v>2.0600000000000023</v>
      </c>
      <c r="FB41" s="50">
        <f t="shared" si="88"/>
        <v>34.692500000000003</v>
      </c>
      <c r="FC41" s="9">
        <f t="shared" si="40"/>
        <v>9.6520374876292223</v>
      </c>
      <c r="FD41" s="9">
        <f t="shared" si="41"/>
        <v>6.8884419041703837E-2</v>
      </c>
      <c r="FE41" s="9">
        <f t="shared" si="42"/>
        <v>1.5160726041696524</v>
      </c>
      <c r="FF41" s="9">
        <f t="shared" si="89"/>
        <v>6.8988514206940313E-2</v>
      </c>
      <c r="FG41" s="9">
        <f t="shared" si="43"/>
        <v>6.6037444150811916E-3</v>
      </c>
      <c r="FK41" s="9">
        <v>25.47</v>
      </c>
      <c r="FL41" s="9">
        <v>25.09</v>
      </c>
      <c r="FM41" s="9">
        <f t="shared" si="90"/>
        <v>0.37999999999999901</v>
      </c>
      <c r="FN41" s="9">
        <f t="shared" si="91"/>
        <v>30.4</v>
      </c>
      <c r="FO41" s="9">
        <f t="shared" si="92"/>
        <v>4.93</v>
      </c>
      <c r="FP41" s="7">
        <f t="shared" si="93"/>
        <v>27.934999999999999</v>
      </c>
      <c r="FQ41" s="9">
        <f t="shared" si="44"/>
        <v>1047.075505137527</v>
      </c>
      <c r="FR41" s="9">
        <f t="shared" si="45"/>
        <v>7.4727422014927685</v>
      </c>
      <c r="FS41" s="9">
        <f t="shared" si="46"/>
        <v>12.614963550181081</v>
      </c>
      <c r="FT41" s="9">
        <f t="shared" si="94"/>
        <v>7.4642639322944708</v>
      </c>
      <c r="FU41" s="9">
        <f t="shared" si="47"/>
        <v>0.71449706987054862</v>
      </c>
      <c r="FW41" s="16">
        <v>35.770000000000003</v>
      </c>
      <c r="FX41" s="9">
        <v>29.62</v>
      </c>
      <c r="FY41" s="9">
        <v>29.24</v>
      </c>
      <c r="FZ41" s="9">
        <v>28.36</v>
      </c>
      <c r="GA41" s="51">
        <v>27.12</v>
      </c>
      <c r="GB41" s="51">
        <f t="shared" si="95"/>
        <v>1.9533333333333331</v>
      </c>
      <c r="GC41" s="63">
        <f t="shared" si="96"/>
        <v>31.09</v>
      </c>
      <c r="GD41" s="51">
        <v>33.65177353</v>
      </c>
      <c r="GE41" s="51">
        <f t="shared" si="97"/>
        <v>-4.5784401966666657</v>
      </c>
      <c r="GF41" s="63">
        <f t="shared" si="98"/>
        <v>30.371773529999999</v>
      </c>
      <c r="GG41" s="9">
        <f t="shared" si="99"/>
        <v>1.2600000000000016</v>
      </c>
      <c r="GH41" s="11">
        <f t="shared" si="100"/>
        <v>29.736354705999997</v>
      </c>
      <c r="GI41" s="9">
        <f t="shared" si="48"/>
        <v>300.19949860927647</v>
      </c>
      <c r="GJ41" s="9">
        <f t="shared" si="49"/>
        <v>2.1424562518343548</v>
      </c>
      <c r="GK41" s="9">
        <f t="shared" si="50"/>
        <v>1.2551500088811067</v>
      </c>
      <c r="GL41" s="9">
        <f t="shared" si="101"/>
        <v>2.1415350564240718</v>
      </c>
      <c r="GM41" s="9">
        <f t="shared" si="51"/>
        <v>0.20499282135776642</v>
      </c>
      <c r="GN41" s="9"/>
      <c r="GO41" s="9"/>
      <c r="GP41" s="8">
        <v>26.1</v>
      </c>
      <c r="GQ41" s="65">
        <v>31.87</v>
      </c>
      <c r="GR41" s="65">
        <v>31.31</v>
      </c>
      <c r="GS41" s="51">
        <v>34.596052489999998</v>
      </c>
      <c r="GT41" s="51">
        <f t="shared" si="102"/>
        <v>-3.0060524899999983</v>
      </c>
      <c r="GU41" s="63">
        <f t="shared" si="103"/>
        <v>32.886052489999997</v>
      </c>
      <c r="GV41" s="51">
        <v>28.46</v>
      </c>
      <c r="GW41" s="51">
        <f t="shared" si="104"/>
        <v>3.129999999999999</v>
      </c>
      <c r="GX41" s="63">
        <f t="shared" si="105"/>
        <v>31.82</v>
      </c>
      <c r="GY41" s="9">
        <f t="shared" si="106"/>
        <v>0.56000000000000227</v>
      </c>
      <c r="GZ41" s="11">
        <f t="shared" si="107"/>
        <v>31.971513122499999</v>
      </c>
      <c r="HA41" s="9">
        <f t="shared" si="52"/>
        <v>63.705986832581104</v>
      </c>
      <c r="HB41" s="9">
        <f t="shared" si="53"/>
        <v>0.45465528890301377</v>
      </c>
      <c r="HC41" s="9">
        <f t="shared" si="54"/>
        <v>1</v>
      </c>
      <c r="HD41" s="9">
        <f t="shared" si="108"/>
        <v>0.45485760432947225</v>
      </c>
      <c r="HE41" s="9">
        <f t="shared" si="55"/>
        <v>4.3540050090624796E-2</v>
      </c>
      <c r="HF41" s="6"/>
      <c r="HG41" s="6"/>
      <c r="HH41" s="16">
        <v>30.59</v>
      </c>
      <c r="HI41" s="16">
        <v>36.03</v>
      </c>
      <c r="HJ41" s="65">
        <v>35.61</v>
      </c>
      <c r="HK41" s="9">
        <v>32.76</v>
      </c>
      <c r="HL41" s="51">
        <v>27.43</v>
      </c>
      <c r="HM41" s="51">
        <f t="shared" si="109"/>
        <v>6.7550000000000026</v>
      </c>
      <c r="HN41" s="63">
        <f t="shared" si="110"/>
        <v>33.65</v>
      </c>
      <c r="HO41" s="51">
        <v>30.51</v>
      </c>
      <c r="HP41" s="51">
        <f t="shared" si="111"/>
        <v>3.6750000000000007</v>
      </c>
      <c r="HQ41" s="63">
        <f t="shared" si="112"/>
        <v>35.97</v>
      </c>
      <c r="HR41" s="9">
        <f t="shared" si="113"/>
        <v>3.2700000000000031</v>
      </c>
      <c r="HS41" s="11">
        <f t="shared" si="114"/>
        <v>35.076666666666661</v>
      </c>
      <c r="HT41" s="9">
        <f t="shared" si="56"/>
        <v>7.3944861527660031</v>
      </c>
      <c r="HU41" s="9">
        <f t="shared" si="57"/>
        <v>5.277278330073315E-2</v>
      </c>
      <c r="HV41" s="9">
        <f t="shared" si="58"/>
        <v>1</v>
      </c>
      <c r="HW41" s="9">
        <f t="shared" si="115"/>
        <v>5.286047991446579E-2</v>
      </c>
      <c r="HX41" s="9">
        <f t="shared" si="59"/>
        <v>5.0599306714529495E-3</v>
      </c>
    </row>
    <row r="42" spans="1:232" s="46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51"/>
      <c r="H42" s="51"/>
      <c r="I42" s="51"/>
      <c r="J42" s="51"/>
      <c r="K42" s="51"/>
      <c r="L42" s="33">
        <f t="shared" si="2"/>
        <v>30.504999999999999</v>
      </c>
      <c r="M42" s="84">
        <f t="shared" si="3"/>
        <v>176.15460463131436</v>
      </c>
      <c r="N42" s="84"/>
      <c r="O42" s="48">
        <v>21.86</v>
      </c>
      <c r="P42" s="85">
        <v>27.27</v>
      </c>
      <c r="Q42" s="85">
        <v>27.68</v>
      </c>
      <c r="R42" s="86">
        <v>25.41</v>
      </c>
      <c r="S42" s="85">
        <v>25.91</v>
      </c>
      <c r="T42" s="87">
        <v>27.89</v>
      </c>
      <c r="U42" s="81"/>
      <c r="V42" s="81"/>
      <c r="W42" s="82"/>
      <c r="X42" s="82"/>
      <c r="Y42" s="88">
        <f t="shared" si="4"/>
        <v>27.1875</v>
      </c>
      <c r="Z42" s="84">
        <f t="shared" si="5"/>
        <v>1758.4296578692806</v>
      </c>
      <c r="AA42" s="48"/>
      <c r="AB42" s="51">
        <v>30.97</v>
      </c>
      <c r="AC42" s="51">
        <v>34.627040620000002</v>
      </c>
      <c r="AD42" s="51">
        <f t="shared" si="61"/>
        <v>35.239999999999995</v>
      </c>
      <c r="AE42" s="77">
        <f t="shared" si="62"/>
        <v>34.933520309999999</v>
      </c>
      <c r="AF42" s="84">
        <f t="shared" si="6"/>
        <v>8.1662690184339333</v>
      </c>
      <c r="AG42" s="48"/>
      <c r="AH42" s="31">
        <v>26.23</v>
      </c>
      <c r="AI42" s="31">
        <v>30.7</v>
      </c>
      <c r="AJ42" s="31">
        <f t="shared" si="63"/>
        <v>4.4699999999999989</v>
      </c>
      <c r="AK42" s="31">
        <f t="shared" si="64"/>
        <v>31.85</v>
      </c>
      <c r="AL42" s="31">
        <f t="shared" si="65"/>
        <v>1.1500000000000021</v>
      </c>
      <c r="AM42" s="31">
        <v>30.59</v>
      </c>
      <c r="AN42" s="31">
        <v>28.34</v>
      </c>
      <c r="AO42" s="31">
        <v>29.01</v>
      </c>
      <c r="AP42" s="51">
        <v>28.42</v>
      </c>
      <c r="AQ42" s="63">
        <f>AP42+3.48</f>
        <v>31.900000000000002</v>
      </c>
      <c r="AR42" s="51"/>
      <c r="AS42" s="63"/>
      <c r="AT42" s="35">
        <f t="shared" si="7"/>
        <v>30.098000000000003</v>
      </c>
      <c r="AU42" s="34">
        <f t="shared" si="8"/>
        <v>233.60514306538968</v>
      </c>
      <c r="AV42" s="34">
        <f t="shared" si="123"/>
        <v>1.326137023521567</v>
      </c>
      <c r="AW42" s="34">
        <f t="shared" si="10"/>
        <v>7.6087129499112898</v>
      </c>
      <c r="AX42" s="9">
        <f t="shared" si="124"/>
        <v>1.3259257602986547</v>
      </c>
      <c r="AY42" s="9">
        <f t="shared" si="125"/>
        <v>0.13300017047161714</v>
      </c>
      <c r="AZ42" s="9"/>
      <c r="BA42" s="34"/>
      <c r="BB42" s="66">
        <v>35.340000000000003</v>
      </c>
      <c r="BC42" s="66">
        <v>36.630000000000003</v>
      </c>
      <c r="BD42" s="63" t="s">
        <v>235</v>
      </c>
      <c r="BE42" s="51">
        <v>33.479999999999997</v>
      </c>
      <c r="BF42" s="51">
        <f t="shared" si="118"/>
        <v>2.5050000000000026</v>
      </c>
      <c r="BG42" s="63">
        <f t="shared" si="66"/>
        <v>38.29</v>
      </c>
      <c r="BH42" s="11">
        <f t="shared" si="67"/>
        <v>36.75333333333333</v>
      </c>
      <c r="BI42" s="34">
        <f t="shared" si="68"/>
        <v>2.3115111889676863</v>
      </c>
      <c r="BJ42" s="34">
        <f t="shared" si="13"/>
        <v>1.3122059419369713E-2</v>
      </c>
      <c r="BK42" s="34">
        <f t="shared" si="14"/>
        <v>159.32135817293056</v>
      </c>
      <c r="BL42" s="9">
        <f t="shared" si="69"/>
        <v>1.3154194034825654E-2</v>
      </c>
      <c r="BM42" s="9">
        <f t="shared" si="15"/>
        <v>1.3194630509738921E-3</v>
      </c>
      <c r="BN42" s="34"/>
      <c r="BO42" s="34"/>
      <c r="BP42" s="34"/>
      <c r="BQ42" s="34">
        <v>30.19</v>
      </c>
      <c r="BR42" s="34">
        <v>32.21</v>
      </c>
      <c r="BS42" s="34">
        <f t="shared" si="16"/>
        <v>2.0199999999999996</v>
      </c>
      <c r="BT42" s="34">
        <v>28.44</v>
      </c>
      <c r="BU42" s="34">
        <v>29.2</v>
      </c>
      <c r="BV42" s="51"/>
      <c r="BW42" s="51"/>
      <c r="BX42" s="51"/>
      <c r="BY42" s="35">
        <f t="shared" si="17"/>
        <v>30.01</v>
      </c>
      <c r="BZ42" s="34">
        <f t="shared" si="18"/>
        <v>248.30644947401888</v>
      </c>
      <c r="CA42" s="34">
        <f t="shared" si="19"/>
        <v>1.4095938621287585</v>
      </c>
      <c r="CB42" s="34">
        <f t="shared" si="20"/>
        <v>21.2219848420178</v>
      </c>
      <c r="CC42" s="9">
        <f t="shared" si="70"/>
        <v>1.4093207551420168</v>
      </c>
      <c r="CD42" s="9">
        <f t="shared" si="21"/>
        <v>0.14136530588323212</v>
      </c>
      <c r="CE42" s="34"/>
      <c r="CF42" s="34"/>
      <c r="CG42" s="34">
        <v>31.56</v>
      </c>
      <c r="CH42" s="34">
        <v>32.15</v>
      </c>
      <c r="CI42" s="34">
        <f t="shared" si="71"/>
        <v>0.58999999999999986</v>
      </c>
      <c r="CJ42" s="36">
        <f t="shared" si="22"/>
        <v>31.854999999999997</v>
      </c>
      <c r="CK42" s="34">
        <f t="shared" si="72"/>
        <v>69.067541927441056</v>
      </c>
      <c r="CL42" s="34">
        <f t="shared" si="23"/>
        <v>0.39208479433164456</v>
      </c>
      <c r="CM42" s="34">
        <f t="shared" si="24"/>
        <v>18.409415506436829</v>
      </c>
      <c r="CN42" s="37"/>
      <c r="CO42" s="34">
        <v>27.97</v>
      </c>
      <c r="CP42" s="34">
        <v>29.24</v>
      </c>
      <c r="CQ42" s="51">
        <v>18.239999999999998</v>
      </c>
      <c r="CR42" s="51"/>
      <c r="CS42" s="51"/>
      <c r="CT42" s="51"/>
      <c r="CU42" s="34">
        <f t="shared" si="25"/>
        <v>1.2699999999999996</v>
      </c>
      <c r="CV42" s="38">
        <f t="shared" si="26"/>
        <v>28.604999999999997</v>
      </c>
      <c r="CW42" s="34">
        <f t="shared" si="27"/>
        <v>657.92138063124526</v>
      </c>
      <c r="CX42" s="34">
        <f t="shared" si="28"/>
        <v>3.7349087865642372</v>
      </c>
      <c r="CY42" s="34">
        <f t="shared" si="29"/>
        <v>12.746883012843711</v>
      </c>
      <c r="CZ42" s="9">
        <f t="shared" si="73"/>
        <v>3.7321319661472354</v>
      </c>
      <c r="DA42" s="9">
        <f t="shared" si="30"/>
        <v>0.37436046766928294</v>
      </c>
      <c r="DB42" s="34"/>
      <c r="DC42" s="34"/>
      <c r="DD42" s="34"/>
      <c r="DE42" s="34" t="s">
        <v>54</v>
      </c>
      <c r="DF42" s="34">
        <v>36.32</v>
      </c>
      <c r="DG42" s="51"/>
      <c r="DH42" s="51"/>
      <c r="DI42" s="39">
        <f t="shared" si="31"/>
        <v>0</v>
      </c>
      <c r="DJ42" s="14">
        <f t="shared" si="74"/>
        <v>36.32</v>
      </c>
      <c r="DK42" s="34">
        <f t="shared" si="75"/>
        <v>3.1218785229847201</v>
      </c>
      <c r="DL42" s="34">
        <f t="shared" si="32"/>
        <v>1.7722378188856924E-2</v>
      </c>
      <c r="DM42" s="34" t="e">
        <f t="shared" si="33"/>
        <v>#DIV/0!</v>
      </c>
      <c r="DN42" s="9">
        <f t="shared" si="76"/>
        <v>1.7762765206812713E-2</v>
      </c>
      <c r="DO42" s="9">
        <f t="shared" si="34"/>
        <v>1.7817368598535073E-3</v>
      </c>
      <c r="DP42" s="37"/>
      <c r="DQ42" s="34"/>
      <c r="DR42" s="34"/>
      <c r="DS42" s="34"/>
      <c r="DT42" s="34">
        <v>29.83</v>
      </c>
      <c r="DU42" s="34">
        <v>30.12</v>
      </c>
      <c r="DV42" s="34">
        <f t="shared" si="77"/>
        <v>0.2900000000000027</v>
      </c>
      <c r="DW42" s="40">
        <f t="shared" si="78"/>
        <v>29.975000000000001</v>
      </c>
      <c r="DX42" s="37"/>
      <c r="DY42" s="34"/>
      <c r="DZ42" s="41">
        <v>31.64</v>
      </c>
      <c r="EA42" s="41" t="s">
        <v>54</v>
      </c>
      <c r="EB42" s="41" t="e">
        <f t="shared" si="79"/>
        <v>#VALUE!</v>
      </c>
      <c r="EC42" s="42">
        <f t="shared" si="80"/>
        <v>31.64</v>
      </c>
      <c r="ED42" s="41">
        <f t="shared" si="35"/>
        <v>80.173713538660451</v>
      </c>
      <c r="EE42" s="41">
        <f t="shared" si="36"/>
        <v>0.45513265864642782</v>
      </c>
      <c r="EF42" s="41">
        <f t="shared" si="37"/>
        <v>634.84250990958753</v>
      </c>
      <c r="EG42" s="34"/>
      <c r="EH42" s="41">
        <v>25.85</v>
      </c>
      <c r="EI42" s="41">
        <f t="shared" si="81"/>
        <v>7.019999999999996</v>
      </c>
      <c r="EJ42" s="43">
        <f t="shared" si="82"/>
        <v>31.720000000000002</v>
      </c>
      <c r="EK42" s="41">
        <v>32.869999999999997</v>
      </c>
      <c r="EL42" s="41">
        <f t="shared" si="83"/>
        <v>1.149999999999995</v>
      </c>
      <c r="EM42" s="37"/>
      <c r="EN42" s="34"/>
      <c r="EO42" s="34"/>
      <c r="EP42" s="34"/>
      <c r="EQ42" s="34"/>
      <c r="ER42" s="34">
        <v>23.8</v>
      </c>
      <c r="ES42" s="66">
        <v>26.22</v>
      </c>
      <c r="ET42" s="34">
        <f t="shared" si="84"/>
        <v>2.4199999999999982</v>
      </c>
      <c r="EU42" s="66">
        <f t="shared" si="38"/>
        <v>28.630000000000003</v>
      </c>
      <c r="EV42" s="51">
        <v>22.07</v>
      </c>
      <c r="EW42" s="64">
        <f t="shared" si="85"/>
        <v>28.07</v>
      </c>
      <c r="EX42" s="51">
        <v>22.12</v>
      </c>
      <c r="EY42" s="51">
        <f t="shared" si="86"/>
        <v>5.5299999999999976</v>
      </c>
      <c r="EZ42" s="63">
        <f t="shared" si="87"/>
        <v>27.68</v>
      </c>
      <c r="FA42" s="9">
        <f t="shared" si="39"/>
        <v>2.4100000000000037</v>
      </c>
      <c r="FB42" s="50">
        <f t="shared" si="88"/>
        <v>27.65</v>
      </c>
      <c r="FC42" s="34">
        <f t="shared" si="40"/>
        <v>1275.9098788152919</v>
      </c>
      <c r="FD42" s="34">
        <f t="shared" si="41"/>
        <v>7.2431253300799501</v>
      </c>
      <c r="FE42" s="34">
        <f t="shared" si="42"/>
        <v>159.41346438377204</v>
      </c>
      <c r="FF42" s="9">
        <f t="shared" si="89"/>
        <v>7.2350350204887057</v>
      </c>
      <c r="FG42" s="9">
        <f t="shared" si="43"/>
        <v>0.7257275783497682</v>
      </c>
      <c r="FH42" s="34"/>
      <c r="FI42" s="34"/>
      <c r="FJ42" s="34"/>
      <c r="FK42" s="34">
        <v>29.42</v>
      </c>
      <c r="FL42" s="34">
        <v>22.14</v>
      </c>
      <c r="FM42" s="34">
        <f t="shared" si="90"/>
        <v>7.2800000000000011</v>
      </c>
      <c r="FN42" s="34">
        <f t="shared" si="91"/>
        <v>27.45</v>
      </c>
      <c r="FO42" s="34">
        <f t="shared" si="92"/>
        <v>1.9700000000000024</v>
      </c>
      <c r="FP42" s="44">
        <f t="shared" si="93"/>
        <v>28.435000000000002</v>
      </c>
      <c r="FQ42" s="34">
        <f t="shared" si="44"/>
        <v>740.24929082852407</v>
      </c>
      <c r="FR42" s="34">
        <f t="shared" si="45"/>
        <v>4.2022704565562785</v>
      </c>
      <c r="FS42" s="34">
        <f t="shared" si="46"/>
        <v>7.0939806577123177</v>
      </c>
      <c r="FT42" s="9">
        <f t="shared" si="94"/>
        <v>4.1988667344922588</v>
      </c>
      <c r="FU42" s="9">
        <f t="shared" si="47"/>
        <v>0.4211774204833959</v>
      </c>
      <c r="FV42" s="34"/>
      <c r="FW42" s="41">
        <v>31.94</v>
      </c>
      <c r="FX42" s="34">
        <v>30.07</v>
      </c>
      <c r="FY42" s="34">
        <v>29.24</v>
      </c>
      <c r="FZ42" s="34">
        <v>27.58</v>
      </c>
      <c r="GA42" s="51">
        <v>24.78</v>
      </c>
      <c r="GB42" s="51">
        <f t="shared" si="95"/>
        <v>4.1833333333333336</v>
      </c>
      <c r="GC42" s="63">
        <f t="shared" si="96"/>
        <v>28.75</v>
      </c>
      <c r="GD42" s="51">
        <v>30.84292336</v>
      </c>
      <c r="GE42" s="51">
        <f t="shared" si="97"/>
        <v>-1.8795900266666656</v>
      </c>
      <c r="GF42" s="63">
        <f t="shared" si="98"/>
        <v>27.562923359999999</v>
      </c>
      <c r="GG42" s="34">
        <f t="shared" si="99"/>
        <v>2.490000000000002</v>
      </c>
      <c r="GH42" s="11">
        <f t="shared" si="100"/>
        <v>28.640584671999999</v>
      </c>
      <c r="GI42" s="34">
        <f t="shared" si="48"/>
        <v>641.88303408664251</v>
      </c>
      <c r="GJ42" s="34">
        <f t="shared" si="49"/>
        <v>3.643861796460456</v>
      </c>
      <c r="GK42" s="34">
        <f t="shared" si="50"/>
        <v>2.1347428505356838</v>
      </c>
      <c r="GL42" s="9">
        <f t="shared" si="101"/>
        <v>3.6412033875808856</v>
      </c>
      <c r="GM42" s="9">
        <f t="shared" si="51"/>
        <v>0.36523965803410224</v>
      </c>
      <c r="GN42" s="34"/>
      <c r="GO42" s="34"/>
      <c r="GP42" s="45">
        <v>24.45</v>
      </c>
      <c r="GQ42" s="66">
        <v>29.58</v>
      </c>
      <c r="GR42" s="66">
        <v>29.98</v>
      </c>
      <c r="GS42" s="51">
        <v>31.813568929999999</v>
      </c>
      <c r="GT42" s="51">
        <f t="shared" si="102"/>
        <v>-2.0335689299999977</v>
      </c>
      <c r="GU42" s="63">
        <f t="shared" si="103"/>
        <v>30.103568929999998</v>
      </c>
      <c r="GV42" s="51">
        <v>26.85</v>
      </c>
      <c r="GW42" s="51">
        <f t="shared" si="104"/>
        <v>2.9299999999999997</v>
      </c>
      <c r="GX42" s="63">
        <f t="shared" si="105"/>
        <v>30.21</v>
      </c>
      <c r="GY42" s="34">
        <f t="shared" si="106"/>
        <v>0.40000000000000213</v>
      </c>
      <c r="GZ42" s="11">
        <f t="shared" si="107"/>
        <v>29.968392232500001</v>
      </c>
      <c r="HA42" s="34">
        <f t="shared" si="52"/>
        <v>255.57611229708863</v>
      </c>
      <c r="HB42" s="34">
        <f t="shared" si="53"/>
        <v>1.4508625126887873</v>
      </c>
      <c r="HC42" s="34">
        <f t="shared" si="54"/>
        <v>3.1911264382064246</v>
      </c>
      <c r="HD42" s="9">
        <f t="shared" si="108"/>
        <v>1.4505577840375243</v>
      </c>
      <c r="HE42" s="9">
        <f t="shared" si="55"/>
        <v>0.14550168518670847</v>
      </c>
      <c r="HF42" s="37"/>
      <c r="HG42" s="37"/>
      <c r="HH42" s="41">
        <v>31.25</v>
      </c>
      <c r="HI42" s="41">
        <v>34.14</v>
      </c>
      <c r="HJ42" s="66">
        <v>34.22</v>
      </c>
      <c r="HK42" s="34">
        <v>32.119999999999997</v>
      </c>
      <c r="HL42" s="51">
        <v>28.2</v>
      </c>
      <c r="HM42" s="51">
        <f t="shared" si="109"/>
        <v>4.9700000000000024</v>
      </c>
      <c r="HN42" s="63">
        <f t="shared" si="110"/>
        <v>34.42</v>
      </c>
      <c r="HO42" s="51">
        <v>27.63</v>
      </c>
      <c r="HP42" s="51">
        <f t="shared" si="111"/>
        <v>5.5400000000000027</v>
      </c>
      <c r="HQ42" s="63">
        <f t="shared" si="112"/>
        <v>33.089999999999996</v>
      </c>
      <c r="HR42" s="34">
        <f t="shared" si="113"/>
        <v>2.1000000000000014</v>
      </c>
      <c r="HS42" s="11">
        <f t="shared" si="114"/>
        <v>33.909999999999997</v>
      </c>
      <c r="HT42" s="34">
        <f t="shared" si="56"/>
        <v>16.607642976312079</v>
      </c>
      <c r="HU42" s="34">
        <f t="shared" si="57"/>
        <v>9.4278789992866291E-2</v>
      </c>
      <c r="HV42" s="34">
        <f t="shared" si="58"/>
        <v>1.7865040290864573</v>
      </c>
      <c r="HW42" s="9">
        <f t="shared" si="115"/>
        <v>9.4404536597676766E-2</v>
      </c>
      <c r="HX42" s="9">
        <f t="shared" si="59"/>
        <v>9.469473960560899E-3</v>
      </c>
    </row>
    <row r="43" spans="1:232" s="46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51"/>
      <c r="H43" s="51"/>
      <c r="I43" s="51"/>
      <c r="J43" s="51"/>
      <c r="K43" s="51"/>
      <c r="L43" s="33">
        <f t="shared" si="2"/>
        <v>30.560000000000002</v>
      </c>
      <c r="M43" s="84">
        <f t="shared" si="3"/>
        <v>169.56179288771023</v>
      </c>
      <c r="N43" s="84"/>
      <c r="O43" s="48">
        <v>20.69</v>
      </c>
      <c r="P43" s="85">
        <v>26.68</v>
      </c>
      <c r="Q43" s="85">
        <v>27.14</v>
      </c>
      <c r="R43" s="86">
        <v>25.14</v>
      </c>
      <c r="S43" s="85">
        <v>25.56</v>
      </c>
      <c r="T43" s="87">
        <v>26.72</v>
      </c>
      <c r="U43" s="81"/>
      <c r="V43" s="81"/>
      <c r="W43" s="82"/>
      <c r="X43" s="82"/>
      <c r="Y43" s="88">
        <f t="shared" si="4"/>
        <v>26.524999999999999</v>
      </c>
      <c r="Z43" s="84">
        <f t="shared" si="5"/>
        <v>2784.0049299936618</v>
      </c>
      <c r="AA43" s="48"/>
      <c r="AB43" s="51">
        <v>29.67</v>
      </c>
      <c r="AC43" s="51">
        <v>34.414092750000002</v>
      </c>
      <c r="AD43" s="51">
        <f t="shared" si="61"/>
        <v>33.94</v>
      </c>
      <c r="AE43" s="77">
        <f t="shared" si="62"/>
        <v>34.177046375000003</v>
      </c>
      <c r="AF43" s="84">
        <f t="shared" si="6"/>
        <v>13.799826679044902</v>
      </c>
      <c r="AG43" s="48"/>
      <c r="AH43" s="31">
        <v>24.09</v>
      </c>
      <c r="AI43" s="31">
        <v>29.69</v>
      </c>
      <c r="AJ43" s="31">
        <f t="shared" si="63"/>
        <v>5.6000000000000014</v>
      </c>
      <c r="AK43" s="31">
        <f t="shared" si="64"/>
        <v>29.71</v>
      </c>
      <c r="AL43" s="31">
        <f t="shared" si="65"/>
        <v>1.9999999999999574E-2</v>
      </c>
      <c r="AM43" s="31">
        <v>30.32</v>
      </c>
      <c r="AN43" s="31">
        <v>27.28</v>
      </c>
      <c r="AO43" s="31">
        <v>28.09</v>
      </c>
      <c r="AP43" s="51">
        <v>26.85</v>
      </c>
      <c r="AQ43" s="63">
        <f t="shared" ref="AQ43:AQ73" si="127">AP43+3.48</f>
        <v>30.330000000000002</v>
      </c>
      <c r="AR43" s="51"/>
      <c r="AS43" s="63"/>
      <c r="AT43" s="35">
        <f t="shared" si="7"/>
        <v>29.018000000000001</v>
      </c>
      <c r="AU43" s="34">
        <f t="shared" si="8"/>
        <v>494.05852788466854</v>
      </c>
      <c r="AV43" s="34">
        <f t="shared" si="123"/>
        <v>2.913737343010117</v>
      </c>
      <c r="AW43" s="34">
        <f t="shared" si="10"/>
        <v>16.717571910879268</v>
      </c>
      <c r="AX43" s="9">
        <f t="shared" si="124"/>
        <v>2.9119790979981763</v>
      </c>
      <c r="AY43" s="9">
        <f t="shared" si="125"/>
        <v>0.17763650539766968</v>
      </c>
      <c r="AZ43" s="9"/>
      <c r="BA43" s="34"/>
      <c r="BB43" s="66">
        <v>35.130000000000003</v>
      </c>
      <c r="BC43" s="66">
        <v>36.81</v>
      </c>
      <c r="BD43" s="63">
        <v>39.170321629999997</v>
      </c>
      <c r="BE43" s="51">
        <v>33.06</v>
      </c>
      <c r="BF43" s="51">
        <f t="shared" si="118"/>
        <v>3.9767738766666625</v>
      </c>
      <c r="BG43" s="63">
        <f t="shared" si="66"/>
        <v>37.870000000000005</v>
      </c>
      <c r="BH43" s="11">
        <f t="shared" si="67"/>
        <v>37.245080407499998</v>
      </c>
      <c r="BI43" s="34">
        <f t="shared" si="68"/>
        <v>1.6435456878792427</v>
      </c>
      <c r="BJ43" s="34">
        <f t="shared" si="13"/>
        <v>9.6929010945741561E-3</v>
      </c>
      <c r="BK43" s="34">
        <f t="shared" si="14"/>
        <v>117.68626536958753</v>
      </c>
      <c r="BL43" s="9">
        <f t="shared" si="69"/>
        <v>9.7182993843482786E-3</v>
      </c>
      <c r="BM43" s="9">
        <f t="shared" si="15"/>
        <v>5.9283555374099533E-4</v>
      </c>
      <c r="BN43" s="34"/>
      <c r="BO43" s="34"/>
      <c r="BP43" s="34"/>
      <c r="BQ43" s="34">
        <v>32.26</v>
      </c>
      <c r="BR43" s="34">
        <v>31.98</v>
      </c>
      <c r="BS43" s="34">
        <f t="shared" si="16"/>
        <v>0.27999999999999758</v>
      </c>
      <c r="BT43" s="34">
        <v>29.39</v>
      </c>
      <c r="BU43" s="34">
        <v>29.84</v>
      </c>
      <c r="BV43" s="51"/>
      <c r="BW43" s="51"/>
      <c r="BX43" s="51">
        <f>AVERAGE(BX10:BX41)</f>
        <v>4.5045312499999994</v>
      </c>
      <c r="BY43" s="35">
        <f t="shared" si="17"/>
        <v>30.8675</v>
      </c>
      <c r="BZ43" s="34">
        <f t="shared" si="18"/>
        <v>136.99635114101039</v>
      </c>
      <c r="CA43" s="34">
        <f t="shared" si="19"/>
        <v>0.80794351609465576</v>
      </c>
      <c r="CB43" s="34">
        <f t="shared" si="20"/>
        <v>12.1639044496642</v>
      </c>
      <c r="CC43" s="9">
        <f t="shared" si="70"/>
        <v>0.80804077467938529</v>
      </c>
      <c r="CD43" s="9">
        <f t="shared" si="21"/>
        <v>4.9292091255581434E-2</v>
      </c>
      <c r="CE43" s="34"/>
      <c r="CF43" s="34"/>
      <c r="CG43" s="34">
        <v>30.93</v>
      </c>
      <c r="CH43" s="34">
        <v>31.1</v>
      </c>
      <c r="CI43" s="34">
        <f t="shared" si="71"/>
        <v>0.17000000000000171</v>
      </c>
      <c r="CJ43" s="36">
        <f t="shared" si="22"/>
        <v>31.015000000000001</v>
      </c>
      <c r="CK43" s="34">
        <f t="shared" si="72"/>
        <v>123.67502305623692</v>
      </c>
      <c r="CL43" s="34">
        <f t="shared" si="23"/>
        <v>0.72938025099875459</v>
      </c>
      <c r="CM43" s="34">
        <f t="shared" si="24"/>
        <v>34.246327062272279</v>
      </c>
      <c r="CN43" s="37"/>
      <c r="CO43" s="34">
        <v>27.32</v>
      </c>
      <c r="CP43" s="34">
        <v>28.52</v>
      </c>
      <c r="CQ43" s="51">
        <v>21.56</v>
      </c>
      <c r="CR43" s="51"/>
      <c r="CS43" s="51"/>
      <c r="CT43" s="51"/>
      <c r="CU43" s="34">
        <f t="shared" si="25"/>
        <v>1.1999999999999993</v>
      </c>
      <c r="CV43" s="38">
        <f t="shared" si="26"/>
        <v>27.92</v>
      </c>
      <c r="CW43" s="34">
        <f t="shared" si="27"/>
        <v>1058.0251711794001</v>
      </c>
      <c r="CX43" s="34">
        <f t="shared" si="28"/>
        <v>6.2397616418225867</v>
      </c>
      <c r="CY43" s="34">
        <f t="shared" si="29"/>
        <v>21.295703917178951</v>
      </c>
      <c r="CZ43" s="9">
        <f t="shared" si="73"/>
        <v>6.233316637284001</v>
      </c>
      <c r="DA43" s="9">
        <f t="shared" si="30"/>
        <v>0.38024468831025149</v>
      </c>
      <c r="DB43" s="34"/>
      <c r="DC43" s="34"/>
      <c r="DD43" s="34"/>
      <c r="DE43" s="34">
        <v>38.03</v>
      </c>
      <c r="DF43" s="34">
        <v>37.159999999999997</v>
      </c>
      <c r="DG43" s="51"/>
      <c r="DH43" s="51"/>
      <c r="DI43" s="39">
        <f t="shared" si="31"/>
        <v>0.87000000000000455</v>
      </c>
      <c r="DJ43" s="14">
        <f t="shared" si="74"/>
        <v>37.594999999999999</v>
      </c>
      <c r="DK43" s="34">
        <f t="shared" si="75"/>
        <v>1.2893950541042791</v>
      </c>
      <c r="DL43" s="34">
        <f t="shared" si="32"/>
        <v>7.6042782524608108E-3</v>
      </c>
      <c r="DM43" s="34" t="e">
        <f t="shared" si="33"/>
        <v>#DIV/0!</v>
      </c>
      <c r="DN43" s="9">
        <f t="shared" si="76"/>
        <v>7.6252481310642726E-3</v>
      </c>
      <c r="DO43" s="9">
        <f t="shared" si="34"/>
        <v>4.6515527248239128E-4</v>
      </c>
      <c r="DP43" s="37"/>
      <c r="DQ43" s="34"/>
      <c r="DR43" s="34"/>
      <c r="DS43" s="34"/>
      <c r="DT43" s="34">
        <v>30.15</v>
      </c>
      <c r="DU43" s="34">
        <v>28.11</v>
      </c>
      <c r="DV43" s="34">
        <f t="shared" si="77"/>
        <v>2.0399999999999991</v>
      </c>
      <c r="DW43" s="40">
        <f t="shared" si="78"/>
        <v>29.13</v>
      </c>
      <c r="DX43" s="37"/>
      <c r="DY43" s="34"/>
      <c r="DZ43" s="41" t="s">
        <v>54</v>
      </c>
      <c r="EA43" s="41" t="s">
        <v>54</v>
      </c>
      <c r="EB43" s="41" t="e">
        <f t="shared" si="79"/>
        <v>#VALUE!</v>
      </c>
      <c r="EC43" s="42">
        <v>41</v>
      </c>
      <c r="ED43" s="41">
        <f t="shared" si="35"/>
        <v>0.12156260552373735</v>
      </c>
      <c r="EE43" s="41">
        <f t="shared" si="36"/>
        <v>7.1692215241107046E-4</v>
      </c>
      <c r="EF43" s="41">
        <f t="shared" si="37"/>
        <v>1</v>
      </c>
      <c r="EG43" s="34"/>
      <c r="EH43" s="41">
        <v>25.2</v>
      </c>
      <c r="EI43" s="41">
        <f t="shared" si="81"/>
        <v>10.09</v>
      </c>
      <c r="EJ43" s="43">
        <f t="shared" si="82"/>
        <v>31.07</v>
      </c>
      <c r="EK43" s="41">
        <v>35.29</v>
      </c>
      <c r="EL43" s="41">
        <f t="shared" si="83"/>
        <v>4.2199999999999989</v>
      </c>
      <c r="EM43" s="37"/>
      <c r="EN43" s="34"/>
      <c r="EO43" s="34"/>
      <c r="EP43" s="34"/>
      <c r="EQ43" s="34"/>
      <c r="ER43" s="34">
        <v>27.41</v>
      </c>
      <c r="ES43" s="66">
        <v>31.37</v>
      </c>
      <c r="ET43" s="34">
        <f t="shared" si="84"/>
        <v>3.9600000000000009</v>
      </c>
      <c r="EU43" s="66">
        <f t="shared" si="38"/>
        <v>32.24</v>
      </c>
      <c r="EV43" s="51">
        <v>26.66</v>
      </c>
      <c r="EW43" s="64">
        <f t="shared" si="85"/>
        <v>32.659999999999997</v>
      </c>
      <c r="EX43" s="51">
        <v>26.41</v>
      </c>
      <c r="EY43" s="51">
        <f t="shared" si="86"/>
        <v>5.6500000000000021</v>
      </c>
      <c r="EZ43" s="63">
        <f t="shared" si="87"/>
        <v>31.97</v>
      </c>
      <c r="FA43" s="9">
        <f t="shared" si="39"/>
        <v>1.2899999999999956</v>
      </c>
      <c r="FB43" s="50">
        <f t="shared" si="88"/>
        <v>32.06</v>
      </c>
      <c r="FC43" s="34">
        <f t="shared" si="40"/>
        <v>59.913956532144901</v>
      </c>
      <c r="FD43" s="34">
        <f t="shared" si="41"/>
        <v>0.35334585410890312</v>
      </c>
      <c r="FE43" s="34">
        <f t="shared" si="42"/>
        <v>7.7767654378722986</v>
      </c>
      <c r="FF43" s="9">
        <f t="shared" si="89"/>
        <v>0.35355339059327379</v>
      </c>
      <c r="FG43" s="9">
        <f t="shared" si="43"/>
        <v>2.1567458646822281E-2</v>
      </c>
      <c r="FH43" s="34"/>
      <c r="FI43" s="34"/>
      <c r="FJ43" s="34"/>
      <c r="FK43" s="34">
        <v>27.79</v>
      </c>
      <c r="FL43" s="34">
        <v>21.34</v>
      </c>
      <c r="FM43" s="34">
        <f t="shared" si="90"/>
        <v>6.4499999999999993</v>
      </c>
      <c r="FN43" s="34">
        <f t="shared" si="91"/>
        <v>26.65</v>
      </c>
      <c r="FO43" s="34">
        <f t="shared" si="92"/>
        <v>1.1400000000000006</v>
      </c>
      <c r="FP43" s="44">
        <f t="shared" si="93"/>
        <v>27.22</v>
      </c>
      <c r="FQ43" s="34">
        <f t="shared" si="44"/>
        <v>1719.2379931902562</v>
      </c>
      <c r="FR43" s="34">
        <f t="shared" si="45"/>
        <v>10.139300628466438</v>
      </c>
      <c r="FS43" s="34">
        <f t="shared" si="46"/>
        <v>17.116461989934745</v>
      </c>
      <c r="FT43" s="9">
        <f t="shared" si="94"/>
        <v>10.126052751762263</v>
      </c>
      <c r="FU43" s="9">
        <f t="shared" si="47"/>
        <v>0.61770931856346445</v>
      </c>
      <c r="FV43" s="34"/>
      <c r="FW43" s="41">
        <v>30.03</v>
      </c>
      <c r="FX43" s="34">
        <v>28.92</v>
      </c>
      <c r="FY43" s="34">
        <v>27.42</v>
      </c>
      <c r="FZ43" s="34">
        <v>26.65</v>
      </c>
      <c r="GA43" s="51">
        <v>23.91</v>
      </c>
      <c r="GB43" s="51">
        <f t="shared" si="95"/>
        <v>3.7533333333333374</v>
      </c>
      <c r="GC43" s="63">
        <f t="shared" si="96"/>
        <v>27.88</v>
      </c>
      <c r="GD43" s="51">
        <v>29.41809838</v>
      </c>
      <c r="GE43" s="51">
        <f t="shared" si="97"/>
        <v>-1.7547650466666624</v>
      </c>
      <c r="GF43" s="63">
        <f t="shared" si="98"/>
        <v>26.138098379999999</v>
      </c>
      <c r="GG43" s="34">
        <f t="shared" si="99"/>
        <v>2.2700000000000031</v>
      </c>
      <c r="GH43" s="11">
        <f t="shared" si="100"/>
        <v>27.401619676000003</v>
      </c>
      <c r="GI43" s="34">
        <f t="shared" si="48"/>
        <v>1515.7659733597154</v>
      </c>
      <c r="GJ43" s="34">
        <f t="shared" si="49"/>
        <v>8.9393131998993951</v>
      </c>
      <c r="GK43" s="34">
        <f t="shared" si="50"/>
        <v>5.2370633158264441</v>
      </c>
      <c r="GL43" s="9">
        <f t="shared" si="101"/>
        <v>8.9282679429218756</v>
      </c>
      <c r="GM43" s="9">
        <f t="shared" si="51"/>
        <v>0.54464206756324618</v>
      </c>
      <c r="GN43" s="34"/>
      <c r="GO43" s="34"/>
      <c r="GP43" s="45">
        <v>23.31</v>
      </c>
      <c r="GQ43" s="66">
        <v>28.74</v>
      </c>
      <c r="GR43" s="66">
        <v>28.58</v>
      </c>
      <c r="GS43" s="51">
        <v>30.33790187</v>
      </c>
      <c r="GT43" s="51">
        <f t="shared" si="102"/>
        <v>-1.677901870000003</v>
      </c>
      <c r="GU43" s="63">
        <f t="shared" si="103"/>
        <v>28.627901869999999</v>
      </c>
      <c r="GV43" s="51">
        <v>24.5</v>
      </c>
      <c r="GW43" s="51">
        <f t="shared" si="104"/>
        <v>4.1599999999999966</v>
      </c>
      <c r="GX43" s="63">
        <f t="shared" si="105"/>
        <v>27.86</v>
      </c>
      <c r="GY43" s="34">
        <f t="shared" si="106"/>
        <v>0.16000000000000014</v>
      </c>
      <c r="GZ43" s="11">
        <f t="shared" si="107"/>
        <v>28.451975467499999</v>
      </c>
      <c r="HA43" s="34">
        <f t="shared" si="52"/>
        <v>731.58533154849226</v>
      </c>
      <c r="HB43" s="34">
        <f t="shared" si="53"/>
        <v>4.3145647323567387</v>
      </c>
      <c r="HC43" s="34">
        <f t="shared" si="54"/>
        <v>9.4897493500336552</v>
      </c>
      <c r="HD43" s="9">
        <f t="shared" si="108"/>
        <v>4.3110058866252725</v>
      </c>
      <c r="HE43" s="9">
        <f t="shared" si="55"/>
        <v>0.26297991663997022</v>
      </c>
      <c r="HF43" s="37"/>
      <c r="HG43" s="37"/>
      <c r="HH43" s="41">
        <v>29.29</v>
      </c>
      <c r="HI43" s="41">
        <v>32.58</v>
      </c>
      <c r="HJ43" s="66">
        <v>33.1</v>
      </c>
      <c r="HK43" s="34">
        <v>31.73</v>
      </c>
      <c r="HL43" s="51">
        <v>26.2</v>
      </c>
      <c r="HM43" s="51">
        <f t="shared" si="109"/>
        <v>6.2149999999999999</v>
      </c>
      <c r="HN43" s="63">
        <f t="shared" si="110"/>
        <v>32.42</v>
      </c>
      <c r="HO43" s="51">
        <v>27.11</v>
      </c>
      <c r="HP43" s="51">
        <f t="shared" si="111"/>
        <v>5.3049999999999997</v>
      </c>
      <c r="HQ43" s="63">
        <f t="shared" si="112"/>
        <v>32.57</v>
      </c>
      <c r="HR43" s="34">
        <f t="shared" si="113"/>
        <v>1.370000000000001</v>
      </c>
      <c r="HS43" s="11">
        <f t="shared" si="114"/>
        <v>32.696666666666665</v>
      </c>
      <c r="HT43" s="34">
        <f t="shared" si="56"/>
        <v>38.526894174435839</v>
      </c>
      <c r="HU43" s="34">
        <f t="shared" si="57"/>
        <v>0.22721447749700135</v>
      </c>
      <c r="HV43" s="34">
        <f t="shared" si="58"/>
        <v>4.3055238569129015</v>
      </c>
      <c r="HW43" s="9">
        <f t="shared" si="115"/>
        <v>0.22740459849957095</v>
      </c>
      <c r="HX43" s="9">
        <f t="shared" si="59"/>
        <v>1.3872131917634135E-2</v>
      </c>
    </row>
    <row r="44" spans="1:232" s="46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51"/>
      <c r="H44" s="51"/>
      <c r="I44" s="51"/>
      <c r="J44" s="51"/>
      <c r="K44" s="51"/>
      <c r="L44" s="33">
        <f t="shared" si="2"/>
        <v>30.81</v>
      </c>
      <c r="M44" s="84">
        <f t="shared" si="3"/>
        <v>142.56995088833682</v>
      </c>
      <c r="N44" s="84"/>
      <c r="O44" s="48">
        <v>22.81</v>
      </c>
      <c r="P44" s="85">
        <v>28.75</v>
      </c>
      <c r="Q44" s="85">
        <v>29.35</v>
      </c>
      <c r="R44" s="86">
        <v>28</v>
      </c>
      <c r="S44" s="85">
        <v>28.42</v>
      </c>
      <c r="T44" s="87">
        <v>28.84</v>
      </c>
      <c r="U44" s="81"/>
      <c r="V44" s="81"/>
      <c r="W44" s="82"/>
      <c r="X44" s="82"/>
      <c r="Y44" s="88">
        <f t="shared" si="4"/>
        <v>28.840000000000003</v>
      </c>
      <c r="Z44" s="84">
        <f t="shared" si="5"/>
        <v>558.97450495811086</v>
      </c>
      <c r="AA44" s="48"/>
      <c r="AB44" s="51">
        <v>31.27</v>
      </c>
      <c r="AC44" s="51">
        <v>35.73036793</v>
      </c>
      <c r="AD44" s="51">
        <f t="shared" si="61"/>
        <v>35.54</v>
      </c>
      <c r="AE44" s="77">
        <f t="shared" si="62"/>
        <v>35.635183964999996</v>
      </c>
      <c r="AF44" s="84">
        <f t="shared" si="6"/>
        <v>5.0197557947709548</v>
      </c>
      <c r="AG44" s="48"/>
      <c r="AH44" s="31">
        <v>26.18</v>
      </c>
      <c r="AI44" s="31">
        <v>31.63</v>
      </c>
      <c r="AJ44" s="31">
        <f t="shared" si="63"/>
        <v>5.4499999999999993</v>
      </c>
      <c r="AK44" s="31">
        <f t="shared" si="64"/>
        <v>31.8</v>
      </c>
      <c r="AL44" s="31">
        <f t="shared" si="65"/>
        <v>0.17000000000000171</v>
      </c>
      <c r="AM44" s="31">
        <v>32.270000000000003</v>
      </c>
      <c r="AN44" s="31">
        <v>29.49</v>
      </c>
      <c r="AO44" s="31">
        <v>30.44</v>
      </c>
      <c r="AP44" s="51">
        <v>28.14</v>
      </c>
      <c r="AQ44" s="63">
        <f t="shared" si="127"/>
        <v>31.62</v>
      </c>
      <c r="AR44" s="51"/>
      <c r="AS44" s="63"/>
      <c r="AT44" s="35">
        <f t="shared" si="7"/>
        <v>31.125999999999998</v>
      </c>
      <c r="AU44" s="34">
        <f t="shared" si="8"/>
        <v>114.51141995380854</v>
      </c>
      <c r="AV44" s="34">
        <f t="shared" si="123"/>
        <v>0.80319463702064264</v>
      </c>
      <c r="AW44" s="34">
        <f t="shared" si="10"/>
        <v>4.6083303064488144</v>
      </c>
      <c r="AX44" s="9">
        <f t="shared" si="124"/>
        <v>0.80329399675703439</v>
      </c>
      <c r="AY44" s="9">
        <f t="shared" si="125"/>
        <v>0.20504322779918241</v>
      </c>
      <c r="AZ44" s="9"/>
      <c r="BA44" s="34"/>
      <c r="BB44" s="66">
        <v>38.42</v>
      </c>
      <c r="BC44" s="66">
        <v>37.58</v>
      </c>
      <c r="BD44" s="63">
        <v>37.97893655</v>
      </c>
      <c r="BE44" s="51">
        <v>31.99</v>
      </c>
      <c r="BF44" s="51">
        <f t="shared" si="118"/>
        <v>6.0029788500000016</v>
      </c>
      <c r="BG44" s="63">
        <f t="shared" si="66"/>
        <v>36.799999999999997</v>
      </c>
      <c r="BH44" s="11">
        <f t="shared" si="67"/>
        <v>37.694734137499999</v>
      </c>
      <c r="BI44" s="34">
        <f t="shared" si="68"/>
        <v>1.2032228691688205</v>
      </c>
      <c r="BJ44" s="34">
        <f t="shared" si="13"/>
        <v>8.4395264336676722E-3</v>
      </c>
      <c r="BK44" s="34">
        <f t="shared" si="14"/>
        <v>102.46842898482066</v>
      </c>
      <c r="BL44" s="9">
        <f t="shared" si="69"/>
        <v>8.46230184806567E-3</v>
      </c>
      <c r="BM44" s="9">
        <f t="shared" si="15"/>
        <v>2.160028199567367E-3</v>
      </c>
      <c r="BN44" s="34"/>
      <c r="BO44" s="34"/>
      <c r="BP44" s="34"/>
      <c r="BQ44" s="34">
        <v>35.03</v>
      </c>
      <c r="BR44" s="34">
        <v>31.74</v>
      </c>
      <c r="BS44" s="34">
        <f t="shared" si="16"/>
        <v>3.2900000000000027</v>
      </c>
      <c r="BT44" s="34">
        <v>31.94</v>
      </c>
      <c r="BU44" s="34">
        <v>32.35</v>
      </c>
      <c r="BV44" s="51"/>
      <c r="BW44" s="51"/>
      <c r="BX44" s="51"/>
      <c r="BY44" s="35">
        <f t="shared" si="17"/>
        <v>32.765000000000001</v>
      </c>
      <c r="BZ44" s="34">
        <f t="shared" si="18"/>
        <v>36.743624992616979</v>
      </c>
      <c r="CA44" s="34">
        <f t="shared" si="19"/>
        <v>0.25772348775931897</v>
      </c>
      <c r="CB44" s="34">
        <f t="shared" si="20"/>
        <v>3.8801275300676838</v>
      </c>
      <c r="CC44" s="9">
        <f t="shared" si="70"/>
        <v>0.25792079482533942</v>
      </c>
      <c r="CD44" s="9">
        <f t="shared" si="21"/>
        <v>6.5835064747177388E-2</v>
      </c>
      <c r="CE44" s="34"/>
      <c r="CF44" s="34"/>
      <c r="CG44" s="34">
        <v>32.46</v>
      </c>
      <c r="CH44" s="34">
        <v>32.07</v>
      </c>
      <c r="CI44" s="34">
        <f t="shared" si="71"/>
        <v>0.39000000000000057</v>
      </c>
      <c r="CJ44" s="36">
        <f t="shared" si="22"/>
        <v>32.265000000000001</v>
      </c>
      <c r="CK44" s="34">
        <f t="shared" si="72"/>
        <v>51.973504299702853</v>
      </c>
      <c r="CL44" s="34">
        <f t="shared" si="23"/>
        <v>0.36454739568795513</v>
      </c>
      <c r="CM44" s="34">
        <f t="shared" si="24"/>
        <v>17.116461989934816</v>
      </c>
      <c r="CN44" s="37"/>
      <c r="CO44" s="34">
        <v>27.1</v>
      </c>
      <c r="CP44" s="34">
        <v>28.89</v>
      </c>
      <c r="CQ44" s="51">
        <v>19.47</v>
      </c>
      <c r="CR44" s="51"/>
      <c r="CS44" s="51"/>
      <c r="CT44" s="51"/>
      <c r="CU44" s="34">
        <f t="shared" si="25"/>
        <v>1.7899999999999991</v>
      </c>
      <c r="CV44" s="38">
        <f t="shared" si="26"/>
        <v>27.995000000000001</v>
      </c>
      <c r="CW44" s="34">
        <f t="shared" si="27"/>
        <v>1004.3983717543682</v>
      </c>
      <c r="CX44" s="34">
        <f t="shared" si="28"/>
        <v>7.0449513764722402</v>
      </c>
      <c r="CY44" s="34">
        <f t="shared" si="29"/>
        <v>24.043738725323063</v>
      </c>
      <c r="CZ44" s="9">
        <f t="shared" si="73"/>
        <v>7.0371926073794739</v>
      </c>
      <c r="DA44" s="9">
        <f t="shared" si="30"/>
        <v>1.7962647457678713</v>
      </c>
      <c r="DB44" s="34"/>
      <c r="DC44" s="34"/>
      <c r="DD44" s="34"/>
      <c r="DE44" s="34" t="s">
        <v>54</v>
      </c>
      <c r="DF44" s="34">
        <v>37.5</v>
      </c>
      <c r="DG44" s="51"/>
      <c r="DH44" s="51"/>
      <c r="DI44" s="39">
        <f t="shared" si="31"/>
        <v>0</v>
      </c>
      <c r="DJ44" s="14">
        <f t="shared" si="74"/>
        <v>37.5</v>
      </c>
      <c r="DK44" s="34">
        <f t="shared" si="75"/>
        <v>1.3772094688939389</v>
      </c>
      <c r="DL44" s="34">
        <f t="shared" si="32"/>
        <v>9.6598859739566896E-3</v>
      </c>
      <c r="DM44" s="34" t="e">
        <f t="shared" si="33"/>
        <v>#DIV/0!</v>
      </c>
      <c r="DN44" s="9">
        <f t="shared" si="76"/>
        <v>9.6852164057733298E-3</v>
      </c>
      <c r="DO44" s="9">
        <f t="shared" si="34"/>
        <v>2.4721808475982104E-3</v>
      </c>
      <c r="DP44" s="37"/>
      <c r="DQ44" s="34"/>
      <c r="DR44" s="34"/>
      <c r="DS44" s="34"/>
      <c r="DT44" s="34">
        <v>31.44</v>
      </c>
      <c r="DU44" s="34">
        <v>27.77</v>
      </c>
      <c r="DV44" s="34">
        <f t="shared" si="77"/>
        <v>3.6700000000000017</v>
      </c>
      <c r="DW44" s="40">
        <f t="shared" si="78"/>
        <v>29.605</v>
      </c>
      <c r="DX44" s="37"/>
      <c r="DY44" s="34"/>
      <c r="DZ44" s="41">
        <v>33.69</v>
      </c>
      <c r="EA44" s="41">
        <v>32.200000000000003</v>
      </c>
      <c r="EB44" s="41">
        <f t="shared" si="79"/>
        <v>1.4899999999999949</v>
      </c>
      <c r="EC44" s="42">
        <f t="shared" si="80"/>
        <v>32.945</v>
      </c>
      <c r="ED44" s="41">
        <f t="shared" si="35"/>
        <v>32.431422647794861</v>
      </c>
      <c r="EE44" s="41">
        <f t="shared" si="36"/>
        <v>0.22747726604181617</v>
      </c>
      <c r="EF44" s="41">
        <f t="shared" si="37"/>
        <v>317.29702489564687</v>
      </c>
      <c r="EG44" s="34"/>
      <c r="EH44" s="41">
        <v>25.61</v>
      </c>
      <c r="EI44" s="41">
        <f t="shared" si="81"/>
        <v>6.0100000000000016</v>
      </c>
      <c r="EJ44" s="43">
        <f t="shared" si="82"/>
        <v>31.48</v>
      </c>
      <c r="EK44" s="41">
        <v>31.62</v>
      </c>
      <c r="EL44" s="41">
        <f t="shared" si="83"/>
        <v>0.14000000000000057</v>
      </c>
      <c r="EM44" s="37"/>
      <c r="EN44" s="34"/>
      <c r="EO44" s="34"/>
      <c r="EP44" s="34"/>
      <c r="EQ44" s="34"/>
      <c r="ER44" s="34">
        <v>28.63</v>
      </c>
      <c r="ES44" s="66">
        <v>32.200000000000003</v>
      </c>
      <c r="ET44" s="34">
        <f t="shared" si="84"/>
        <v>3.5700000000000038</v>
      </c>
      <c r="EU44" s="66">
        <f t="shared" si="38"/>
        <v>33.46</v>
      </c>
      <c r="EV44" s="51">
        <v>27.69</v>
      </c>
      <c r="EW44" s="64">
        <f t="shared" si="85"/>
        <v>33.69</v>
      </c>
      <c r="EX44" s="51">
        <v>27.86</v>
      </c>
      <c r="EY44" s="51">
        <f t="shared" si="86"/>
        <v>5.332499999999996</v>
      </c>
      <c r="EZ44" s="63">
        <f t="shared" si="87"/>
        <v>33.42</v>
      </c>
      <c r="FA44" s="9">
        <f t="shared" si="39"/>
        <v>1.4899999999999949</v>
      </c>
      <c r="FB44" s="50">
        <f t="shared" si="88"/>
        <v>33.192499999999995</v>
      </c>
      <c r="FC44" s="34">
        <f t="shared" si="40"/>
        <v>27.31611925084156</v>
      </c>
      <c r="FD44" s="34">
        <f t="shared" si="41"/>
        <v>0.19159801262915496</v>
      </c>
      <c r="FE44" s="34">
        <f t="shared" si="42"/>
        <v>4.2168679361954604</v>
      </c>
      <c r="FF44" s="9">
        <f t="shared" si="89"/>
        <v>0.19177678571215714</v>
      </c>
      <c r="FG44" s="9">
        <f t="shared" si="43"/>
        <v>4.8951605910315776E-2</v>
      </c>
      <c r="FH44" s="34"/>
      <c r="FI44" s="34"/>
      <c r="FJ44" s="34"/>
      <c r="FK44" s="34">
        <v>28.69</v>
      </c>
      <c r="FL44" s="34">
        <v>21.6</v>
      </c>
      <c r="FM44" s="34">
        <f t="shared" si="90"/>
        <v>7.09</v>
      </c>
      <c r="FN44" s="34">
        <f t="shared" si="91"/>
        <v>26.91</v>
      </c>
      <c r="FO44" s="34">
        <f t="shared" si="92"/>
        <v>1.7800000000000011</v>
      </c>
      <c r="FP44" s="44">
        <f t="shared" si="93"/>
        <v>27.8</v>
      </c>
      <c r="FQ44" s="34">
        <f t="shared" si="44"/>
        <v>1149.8468505122244</v>
      </c>
      <c r="FR44" s="34">
        <f t="shared" si="45"/>
        <v>8.0651416609717685</v>
      </c>
      <c r="FS44" s="34">
        <f t="shared" si="46"/>
        <v>13.615011107954683</v>
      </c>
      <c r="FT44" s="9">
        <f t="shared" si="94"/>
        <v>8.0556444004537404</v>
      </c>
      <c r="FU44" s="9">
        <f t="shared" si="47"/>
        <v>2.0562276533121366</v>
      </c>
      <c r="FV44" s="34"/>
      <c r="FW44" s="41">
        <v>31.98</v>
      </c>
      <c r="FX44" s="34">
        <v>29.04</v>
      </c>
      <c r="FY44" s="34">
        <v>29.91</v>
      </c>
      <c r="FZ44" s="34">
        <v>28.11</v>
      </c>
      <c r="GA44" s="51">
        <v>25.55</v>
      </c>
      <c r="GB44" s="51">
        <f t="shared" si="95"/>
        <v>3.4699999999999989</v>
      </c>
      <c r="GC44" s="63">
        <f t="shared" si="96"/>
        <v>29.52</v>
      </c>
      <c r="GD44" s="51">
        <v>30.769806540000001</v>
      </c>
      <c r="GE44" s="51">
        <f t="shared" si="97"/>
        <v>-1.7498065400000016</v>
      </c>
      <c r="GF44" s="63">
        <f t="shared" si="98"/>
        <v>27.48980654</v>
      </c>
      <c r="GG44" s="34">
        <f t="shared" si="99"/>
        <v>1.8000000000000007</v>
      </c>
      <c r="GH44" s="11">
        <f t="shared" si="100"/>
        <v>28.813961308</v>
      </c>
      <c r="GI44" s="34">
        <f t="shared" si="48"/>
        <v>569.16063342450968</v>
      </c>
      <c r="GJ44" s="34">
        <f t="shared" si="49"/>
        <v>3.9921500279556512</v>
      </c>
      <c r="GK44" s="34">
        <f t="shared" si="50"/>
        <v>2.3387862126720593</v>
      </c>
      <c r="GL44" s="9">
        <f t="shared" si="101"/>
        <v>3.9890319868226336</v>
      </c>
      <c r="GM44" s="9">
        <f t="shared" si="51"/>
        <v>1.0182125070949448</v>
      </c>
      <c r="GN44" s="34"/>
      <c r="GO44" s="34"/>
      <c r="GP44" s="45">
        <v>25.04</v>
      </c>
      <c r="GQ44" s="66">
        <v>30.37</v>
      </c>
      <c r="GR44" s="66">
        <v>30.54</v>
      </c>
      <c r="GS44" s="51">
        <v>32.462399509999997</v>
      </c>
      <c r="GT44" s="51">
        <f t="shared" si="102"/>
        <v>-2.0073995099999991</v>
      </c>
      <c r="GU44" s="63">
        <f t="shared" si="103"/>
        <v>30.752399509999996</v>
      </c>
      <c r="GV44" s="51">
        <v>26.2</v>
      </c>
      <c r="GW44" s="51">
        <f t="shared" si="104"/>
        <v>4.254999999999999</v>
      </c>
      <c r="GX44" s="63">
        <f t="shared" si="105"/>
        <v>29.56</v>
      </c>
      <c r="GY44" s="34">
        <f t="shared" si="106"/>
        <v>0.16999999999999815</v>
      </c>
      <c r="GZ44" s="11">
        <f t="shared" si="107"/>
        <v>30.305599877500001</v>
      </c>
      <c r="HA44" s="34">
        <f t="shared" si="52"/>
        <v>202.28017323578555</v>
      </c>
      <c r="HB44" s="34">
        <f t="shared" si="53"/>
        <v>1.4188135155788528</v>
      </c>
      <c r="HC44" s="34">
        <f t="shared" si="54"/>
        <v>3.1206356776408501</v>
      </c>
      <c r="HD44" s="9">
        <f t="shared" si="108"/>
        <v>1.4185334025478327</v>
      </c>
      <c r="HE44" s="9">
        <f t="shared" si="55"/>
        <v>0.36208495118050626</v>
      </c>
      <c r="HF44" s="37"/>
      <c r="HG44" s="37"/>
      <c r="HH44" s="41">
        <v>29.12</v>
      </c>
      <c r="HI44" s="41">
        <v>35.659999999999997</v>
      </c>
      <c r="HJ44" s="66">
        <v>34.590000000000003</v>
      </c>
      <c r="HK44" s="34">
        <v>33.33</v>
      </c>
      <c r="HL44" s="51">
        <v>27.18</v>
      </c>
      <c r="HM44" s="51">
        <f t="shared" si="109"/>
        <v>6.7800000000000011</v>
      </c>
      <c r="HN44" s="63">
        <f t="shared" si="110"/>
        <v>33.4</v>
      </c>
      <c r="HO44" s="51">
        <v>27.54</v>
      </c>
      <c r="HP44" s="51">
        <f t="shared" si="111"/>
        <v>6.4200000000000017</v>
      </c>
      <c r="HQ44" s="63">
        <f t="shared" si="112"/>
        <v>33</v>
      </c>
      <c r="HR44" s="34">
        <f t="shared" si="113"/>
        <v>2.3299999999999983</v>
      </c>
      <c r="HS44" s="11">
        <f t="shared" si="114"/>
        <v>33.663333333333334</v>
      </c>
      <c r="HT44" s="34">
        <f t="shared" si="56"/>
        <v>19.706250540330114</v>
      </c>
      <c r="HU44" s="34">
        <f t="shared" si="57"/>
        <v>0.13822162677017669</v>
      </c>
      <c r="HV44" s="34">
        <f t="shared" si="58"/>
        <v>2.6191839453019039</v>
      </c>
      <c r="HW44" s="9">
        <f t="shared" si="115"/>
        <v>0.13837609769941336</v>
      </c>
      <c r="HX44" s="9">
        <f t="shared" si="59"/>
        <v>3.5320918414786191E-2</v>
      </c>
    </row>
    <row r="45" spans="1:232" s="46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51"/>
      <c r="H45" s="51"/>
      <c r="I45" s="51"/>
      <c r="J45" s="51"/>
      <c r="K45" s="51"/>
      <c r="L45" s="33">
        <f t="shared" si="2"/>
        <v>30.58</v>
      </c>
      <c r="M45" s="84">
        <f t="shared" si="3"/>
        <v>167.22607636215324</v>
      </c>
      <c r="N45" s="84"/>
      <c r="O45" s="48">
        <v>21.97</v>
      </c>
      <c r="P45" s="85">
        <v>27.76</v>
      </c>
      <c r="Q45" s="85">
        <v>27.75</v>
      </c>
      <c r="R45" s="86">
        <v>25.45</v>
      </c>
      <c r="S45" s="85">
        <v>27.29</v>
      </c>
      <c r="T45" s="87">
        <v>28</v>
      </c>
      <c r="U45" s="81"/>
      <c r="V45" s="81"/>
      <c r="W45" s="82"/>
      <c r="X45" s="82"/>
      <c r="Y45" s="88">
        <f t="shared" si="4"/>
        <v>27.700000000000003</v>
      </c>
      <c r="Z45" s="84">
        <f t="shared" si="5"/>
        <v>1232.4235825690528</v>
      </c>
      <c r="AA45" s="48"/>
      <c r="AB45" s="51">
        <v>30.28</v>
      </c>
      <c r="AC45" s="51">
        <v>35.006644289999997</v>
      </c>
      <c r="AD45" s="51">
        <f t="shared" si="61"/>
        <v>34.549999999999997</v>
      </c>
      <c r="AE45" s="77">
        <f t="shared" si="62"/>
        <v>34.778322144999997</v>
      </c>
      <c r="AF45" s="84">
        <f t="shared" si="6"/>
        <v>9.0943019568060599</v>
      </c>
      <c r="AG45" s="48"/>
      <c r="AH45" s="31">
        <v>25.11</v>
      </c>
      <c r="AI45" s="31">
        <v>30.57</v>
      </c>
      <c r="AJ45" s="31">
        <f t="shared" si="63"/>
        <v>5.4600000000000009</v>
      </c>
      <c r="AK45" s="31">
        <f t="shared" si="64"/>
        <v>30.73</v>
      </c>
      <c r="AL45" s="31">
        <f t="shared" si="65"/>
        <v>0.16000000000000014</v>
      </c>
      <c r="AM45" s="31">
        <v>30.4</v>
      </c>
      <c r="AN45" s="31">
        <v>29.29</v>
      </c>
      <c r="AO45" s="31">
        <v>30.2</v>
      </c>
      <c r="AP45" s="51">
        <v>27.19</v>
      </c>
      <c r="AQ45" s="63">
        <f t="shared" si="127"/>
        <v>30.67</v>
      </c>
      <c r="AR45" s="51"/>
      <c r="AS45" s="63"/>
      <c r="AT45" s="35">
        <f t="shared" si="7"/>
        <v>30.237999999999992</v>
      </c>
      <c r="AU45" s="34">
        <f t="shared" si="8"/>
        <v>211.98952414853764</v>
      </c>
      <c r="AV45" s="34">
        <f t="shared" si="123"/>
        <v>1.2676822225347344</v>
      </c>
      <c r="AW45" s="34">
        <f t="shared" si="10"/>
        <v>7.2733284509008316</v>
      </c>
      <c r="AX45" s="9">
        <f t="shared" si="124"/>
        <v>1.2675125220344297</v>
      </c>
      <c r="AY45" s="9">
        <f t="shared" si="125"/>
        <v>0.17218125579789345</v>
      </c>
      <c r="AZ45" s="9"/>
      <c r="BA45" s="34"/>
      <c r="BB45" s="66">
        <v>35.92</v>
      </c>
      <c r="BC45" s="66">
        <v>35.26</v>
      </c>
      <c r="BD45" s="63">
        <v>39.278593170000001</v>
      </c>
      <c r="BE45" s="51">
        <v>31.87</v>
      </c>
      <c r="BF45" s="51">
        <f t="shared" si="118"/>
        <v>4.9495310566666681</v>
      </c>
      <c r="BG45" s="63">
        <f t="shared" si="66"/>
        <v>36.68</v>
      </c>
      <c r="BH45" s="11">
        <f t="shared" si="67"/>
        <v>36.784648292500002</v>
      </c>
      <c r="BI45" s="34">
        <f t="shared" si="68"/>
        <v>2.2618506980593045</v>
      </c>
      <c r="BJ45" s="34">
        <f t="shared" si="13"/>
        <v>1.3525705722837905E-2</v>
      </c>
      <c r="BK45" s="34">
        <f t="shared" si="14"/>
        <v>164.22222588239291</v>
      </c>
      <c r="BL45" s="9">
        <f t="shared" si="69"/>
        <v>1.3558596967284618E-2</v>
      </c>
      <c r="BM45" s="9">
        <f t="shared" si="15"/>
        <v>1.84182500141104E-3</v>
      </c>
      <c r="BN45" s="34"/>
      <c r="BO45" s="34"/>
      <c r="BP45" s="34"/>
      <c r="BQ45" s="34">
        <v>32.03</v>
      </c>
      <c r="BR45" s="34">
        <v>31.68</v>
      </c>
      <c r="BS45" s="34">
        <f t="shared" si="16"/>
        <v>0.35000000000000142</v>
      </c>
      <c r="BT45" s="34">
        <v>30.32</v>
      </c>
      <c r="BU45" s="34">
        <v>30.95</v>
      </c>
      <c r="BV45" s="51"/>
      <c r="BW45" s="51"/>
      <c r="BX45" s="51"/>
      <c r="BY45" s="35">
        <f t="shared" si="17"/>
        <v>31.245000000000001</v>
      </c>
      <c r="BZ45" s="34">
        <f t="shared" si="18"/>
        <v>105.44014633851808</v>
      </c>
      <c r="CA45" s="34">
        <f t="shared" si="19"/>
        <v>0.63052454875620934</v>
      </c>
      <c r="CB45" s="34">
        <f t="shared" si="20"/>
        <v>9.4927927651561461</v>
      </c>
      <c r="CC45" s="9">
        <f t="shared" si="70"/>
        <v>0.63068870441562364</v>
      </c>
      <c r="CD45" s="9">
        <f t="shared" si="21"/>
        <v>8.5673925311231566E-2</v>
      </c>
      <c r="CE45" s="34"/>
      <c r="CF45" s="34"/>
      <c r="CG45" s="34">
        <v>32.9</v>
      </c>
      <c r="CH45" s="34">
        <v>31.53</v>
      </c>
      <c r="CI45" s="34">
        <f t="shared" si="71"/>
        <v>1.3699999999999974</v>
      </c>
      <c r="CJ45" s="36">
        <f t="shared" si="22"/>
        <v>32.215000000000003</v>
      </c>
      <c r="CK45" s="34">
        <f t="shared" si="72"/>
        <v>53.807399104133829</v>
      </c>
      <c r="CL45" s="34">
        <f t="shared" si="23"/>
        <v>0.32176440585501637</v>
      </c>
      <c r="CM45" s="34">
        <f t="shared" si="24"/>
        <v>15.10768774561655</v>
      </c>
      <c r="CN45" s="37"/>
      <c r="CO45" s="34">
        <v>26.91</v>
      </c>
      <c r="CP45" s="34">
        <v>28.55</v>
      </c>
      <c r="CQ45" s="51">
        <v>13.24</v>
      </c>
      <c r="CR45" s="51"/>
      <c r="CS45" s="51"/>
      <c r="CT45" s="51"/>
      <c r="CU45" s="34">
        <f t="shared" si="25"/>
        <v>1.6400000000000006</v>
      </c>
      <c r="CV45" s="38">
        <f t="shared" si="26"/>
        <v>27.73</v>
      </c>
      <c r="CW45" s="34">
        <f t="shared" si="27"/>
        <v>1207.0464969790794</v>
      </c>
      <c r="CX45" s="34">
        <f t="shared" si="28"/>
        <v>7.2180518926069794</v>
      </c>
      <c r="CY45" s="34">
        <f t="shared" si="29"/>
        <v>24.634514070779932</v>
      </c>
      <c r="CZ45" s="9">
        <f t="shared" si="73"/>
        <v>7.2100037008866309</v>
      </c>
      <c r="DA45" s="9">
        <f t="shared" si="30"/>
        <v>0.9794202975869285</v>
      </c>
      <c r="DB45" s="34"/>
      <c r="DC45" s="34"/>
      <c r="DD45" s="34"/>
      <c r="DE45" s="34">
        <v>37.15</v>
      </c>
      <c r="DF45" s="34">
        <v>35.21</v>
      </c>
      <c r="DG45" s="51"/>
      <c r="DH45" s="51"/>
      <c r="DI45" s="39">
        <f t="shared" si="31"/>
        <v>1.9399999999999977</v>
      </c>
      <c r="DJ45" s="14">
        <f t="shared" si="74"/>
        <v>36.18</v>
      </c>
      <c r="DK45" s="34">
        <f t="shared" si="75"/>
        <v>3.4402024436057466</v>
      </c>
      <c r="DL45" s="34">
        <f t="shared" si="32"/>
        <v>2.0572165050117365E-2</v>
      </c>
      <c r="DM45" s="34" t="e">
        <f t="shared" si="33"/>
        <v>#DIV/0!</v>
      </c>
      <c r="DN45" s="9">
        <f t="shared" si="76"/>
        <v>2.0617311105826455E-2</v>
      </c>
      <c r="DO45" s="9">
        <f t="shared" si="34"/>
        <v>2.8006938437809196E-3</v>
      </c>
      <c r="DP45" s="37"/>
      <c r="DQ45" s="34"/>
      <c r="DR45" s="34"/>
      <c r="DS45" s="34"/>
      <c r="DT45" s="34">
        <v>31.24</v>
      </c>
      <c r="DU45" s="34">
        <v>26.73</v>
      </c>
      <c r="DV45" s="34">
        <f t="shared" si="77"/>
        <v>4.509999999999998</v>
      </c>
      <c r="DW45" s="40">
        <f t="shared" si="78"/>
        <v>28.984999999999999</v>
      </c>
      <c r="DX45" s="37"/>
      <c r="DY45" s="34"/>
      <c r="DZ45" s="41">
        <v>30.82</v>
      </c>
      <c r="EA45" s="41">
        <v>30.32</v>
      </c>
      <c r="EB45" s="41">
        <f t="shared" si="79"/>
        <v>0.5</v>
      </c>
      <c r="EC45" s="42">
        <f t="shared" si="80"/>
        <v>30.57</v>
      </c>
      <c r="ED45" s="41">
        <f t="shared" si="35"/>
        <v>168.38988486706668</v>
      </c>
      <c r="EE45" s="41">
        <f t="shared" si="36"/>
        <v>1.0069594917863949</v>
      </c>
      <c r="EF45" s="41">
        <f t="shared" si="37"/>
        <v>1404.559042289186</v>
      </c>
      <c r="EG45" s="34"/>
      <c r="EH45" s="41">
        <v>26.14</v>
      </c>
      <c r="EI45" s="41">
        <f t="shared" si="81"/>
        <v>6.4099999999999966</v>
      </c>
      <c r="EJ45" s="43">
        <f t="shared" si="82"/>
        <v>32.01</v>
      </c>
      <c r="EK45" s="41">
        <v>32.549999999999997</v>
      </c>
      <c r="EL45" s="41">
        <f t="shared" si="83"/>
        <v>0.53999999999999915</v>
      </c>
      <c r="EM45" s="37"/>
      <c r="EN45" s="34"/>
      <c r="EO45" s="34"/>
      <c r="EP45" s="34"/>
      <c r="EQ45" s="34"/>
      <c r="ER45" s="34">
        <v>25.9</v>
      </c>
      <c r="ES45" s="66">
        <v>29.92</v>
      </c>
      <c r="ET45" s="34">
        <f t="shared" si="84"/>
        <v>4.0200000000000031</v>
      </c>
      <c r="EU45" s="66">
        <f t="shared" si="38"/>
        <v>30.729999999999997</v>
      </c>
      <c r="EV45" s="51">
        <v>24.48</v>
      </c>
      <c r="EW45" s="64">
        <f t="shared" si="85"/>
        <v>30.48</v>
      </c>
      <c r="EX45" s="51">
        <v>25.14</v>
      </c>
      <c r="EY45" s="51">
        <f t="shared" si="86"/>
        <v>5.317499999999999</v>
      </c>
      <c r="EZ45" s="63">
        <f t="shared" si="87"/>
        <v>30.7</v>
      </c>
      <c r="FA45" s="9">
        <f t="shared" si="39"/>
        <v>0.80999999999999517</v>
      </c>
      <c r="FB45" s="50">
        <f t="shared" si="88"/>
        <v>30.4575</v>
      </c>
      <c r="FC45" s="34">
        <f t="shared" si="40"/>
        <v>182.05432467620369</v>
      </c>
      <c r="FD45" s="34">
        <f t="shared" si="41"/>
        <v>1.0886718664733701</v>
      </c>
      <c r="FE45" s="34">
        <f t="shared" si="42"/>
        <v>23.960506812016128</v>
      </c>
      <c r="FF45" s="9">
        <f t="shared" si="89"/>
        <v>1.0886196631246288</v>
      </c>
      <c r="FG45" s="9">
        <f t="shared" si="43"/>
        <v>0.14788011749361385</v>
      </c>
      <c r="FH45" s="34"/>
      <c r="FI45" s="34"/>
      <c r="FJ45" s="34"/>
      <c r="FK45" s="34">
        <v>27.11</v>
      </c>
      <c r="FL45" s="34">
        <v>21.39</v>
      </c>
      <c r="FM45" s="34">
        <f t="shared" si="90"/>
        <v>5.7199999999999989</v>
      </c>
      <c r="FN45" s="34">
        <f t="shared" si="91"/>
        <v>26.7</v>
      </c>
      <c r="FO45" s="34">
        <f t="shared" si="92"/>
        <v>0.41000000000000014</v>
      </c>
      <c r="FP45" s="44">
        <f t="shared" si="93"/>
        <v>26.905000000000001</v>
      </c>
      <c r="FQ45" s="34">
        <f t="shared" si="44"/>
        <v>2139.0158367818281</v>
      </c>
      <c r="FR45" s="34">
        <f t="shared" si="45"/>
        <v>12.791162020386505</v>
      </c>
      <c r="FS45" s="34">
        <f t="shared" si="46"/>
        <v>21.593149917496522</v>
      </c>
      <c r="FT45" s="9">
        <f t="shared" si="94"/>
        <v>12.772774181706371</v>
      </c>
      <c r="FU45" s="9">
        <f t="shared" si="47"/>
        <v>1.7350773743041379</v>
      </c>
      <c r="FV45" s="34"/>
      <c r="FW45" s="41">
        <v>30.86</v>
      </c>
      <c r="FX45" s="34">
        <v>28.56</v>
      </c>
      <c r="FY45" s="34">
        <v>27.82</v>
      </c>
      <c r="FZ45" s="34">
        <v>27.14</v>
      </c>
      <c r="GA45" s="51">
        <v>25.09</v>
      </c>
      <c r="GB45" s="51">
        <f t="shared" si="95"/>
        <v>2.75</v>
      </c>
      <c r="GC45" s="63">
        <f t="shared" si="96"/>
        <v>29.06</v>
      </c>
      <c r="GD45" s="51">
        <v>29.886151699999999</v>
      </c>
      <c r="GE45" s="51">
        <f t="shared" si="97"/>
        <v>-2.0461516999999994</v>
      </c>
      <c r="GF45" s="63">
        <f t="shared" si="98"/>
        <v>26.606151699999998</v>
      </c>
      <c r="GG45" s="34">
        <f t="shared" si="99"/>
        <v>1.4199999999999982</v>
      </c>
      <c r="GH45" s="11">
        <f t="shared" si="100"/>
        <v>27.837230339999998</v>
      </c>
      <c r="GI45" s="34">
        <f t="shared" si="48"/>
        <v>1120.5370519417233</v>
      </c>
      <c r="GJ45" s="34">
        <f t="shared" si="49"/>
        <v>6.700731586352787</v>
      </c>
      <c r="GK45" s="34">
        <f t="shared" si="50"/>
        <v>3.9255986221047325</v>
      </c>
      <c r="GL45" s="9">
        <f t="shared" si="101"/>
        <v>6.6935411685689354</v>
      </c>
      <c r="GM45" s="9">
        <f t="shared" si="51"/>
        <v>0.90926306770466192</v>
      </c>
      <c r="GN45" s="34"/>
      <c r="GO45" s="34"/>
      <c r="GP45" s="45">
        <v>25.58</v>
      </c>
      <c r="GQ45" s="66">
        <v>29.42</v>
      </c>
      <c r="GR45" s="66">
        <v>29.64</v>
      </c>
      <c r="GS45" s="51">
        <v>31.6038046</v>
      </c>
      <c r="GT45" s="51">
        <f t="shared" si="102"/>
        <v>-2.073804599999999</v>
      </c>
      <c r="GU45" s="63">
        <f t="shared" si="103"/>
        <v>29.893804599999999</v>
      </c>
      <c r="GV45" s="51">
        <v>26.62</v>
      </c>
      <c r="GW45" s="51">
        <f t="shared" si="104"/>
        <v>2.91</v>
      </c>
      <c r="GX45" s="63">
        <f t="shared" si="105"/>
        <v>29.98</v>
      </c>
      <c r="GY45" s="34">
        <f t="shared" si="106"/>
        <v>0.21999999999999886</v>
      </c>
      <c r="GZ45" s="11">
        <f t="shared" si="107"/>
        <v>29.73345115</v>
      </c>
      <c r="HA45" s="34">
        <f t="shared" si="52"/>
        <v>300.80462789886451</v>
      </c>
      <c r="HB45" s="34">
        <f t="shared" si="53"/>
        <v>1.7987902033139067</v>
      </c>
      <c r="HC45" s="34">
        <f t="shared" si="54"/>
        <v>3.9563824444976849</v>
      </c>
      <c r="HD45" s="9">
        <f t="shared" si="108"/>
        <v>1.7981942170254803</v>
      </c>
      <c r="HE45" s="9">
        <f t="shared" si="55"/>
        <v>0.24427004315429302</v>
      </c>
      <c r="HF45" s="37"/>
      <c r="HG45" s="37"/>
      <c r="HH45" s="41">
        <v>28.58</v>
      </c>
      <c r="HI45" s="41">
        <v>34.17</v>
      </c>
      <c r="HJ45" s="66">
        <v>33.71</v>
      </c>
      <c r="HK45" s="34">
        <v>32.590000000000003</v>
      </c>
      <c r="HL45" s="51">
        <v>26.85</v>
      </c>
      <c r="HM45" s="51">
        <f t="shared" si="109"/>
        <v>6.3000000000000043</v>
      </c>
      <c r="HN45" s="63">
        <f t="shared" si="110"/>
        <v>33.07</v>
      </c>
      <c r="HO45" s="51">
        <v>27.36</v>
      </c>
      <c r="HP45" s="51">
        <f t="shared" si="111"/>
        <v>5.7900000000000063</v>
      </c>
      <c r="HQ45" s="63">
        <f t="shared" si="112"/>
        <v>32.82</v>
      </c>
      <c r="HR45" s="34">
        <f t="shared" si="113"/>
        <v>1.5799999999999983</v>
      </c>
      <c r="HS45" s="11">
        <f t="shared" si="114"/>
        <v>33.199999999999996</v>
      </c>
      <c r="HT45" s="34">
        <f t="shared" si="56"/>
        <v>27.174402264215974</v>
      </c>
      <c r="HU45" s="34">
        <f t="shared" si="57"/>
        <v>0.1625009858233217</v>
      </c>
      <c r="HV45" s="34">
        <f t="shared" si="58"/>
        <v>3.0792574440746647</v>
      </c>
      <c r="HW45" s="9">
        <f t="shared" si="115"/>
        <v>0.162667731930242</v>
      </c>
      <c r="HX45" s="9">
        <f t="shared" si="59"/>
        <v>2.2097086912079716E-2</v>
      </c>
    </row>
    <row r="46" spans="1:232" s="46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51"/>
      <c r="H46" s="51"/>
      <c r="I46" s="51"/>
      <c r="J46" s="51"/>
      <c r="K46" s="51"/>
      <c r="L46" s="33">
        <f t="shared" si="2"/>
        <v>32.510000000000005</v>
      </c>
      <c r="M46" s="84">
        <f t="shared" si="3"/>
        <v>43.851858089141516</v>
      </c>
      <c r="N46" s="84"/>
      <c r="O46" s="48">
        <v>22.91</v>
      </c>
      <c r="P46" s="85">
        <v>29.44</v>
      </c>
      <c r="Q46" s="85">
        <v>29.28</v>
      </c>
      <c r="R46" s="86">
        <v>28.1</v>
      </c>
      <c r="S46" s="85">
        <v>29.83</v>
      </c>
      <c r="T46" s="87">
        <v>28.94</v>
      </c>
      <c r="U46" s="81"/>
      <c r="V46" s="81"/>
      <c r="W46" s="82"/>
      <c r="X46" s="82"/>
      <c r="Y46" s="88">
        <f t="shared" si="4"/>
        <v>29.372499999999999</v>
      </c>
      <c r="Z46" s="84">
        <f t="shared" si="5"/>
        <v>386.36964599181226</v>
      </c>
      <c r="AA46" s="48"/>
      <c r="AB46" s="51">
        <v>29.41</v>
      </c>
      <c r="AC46" s="51">
        <v>34.26108284</v>
      </c>
      <c r="AD46" s="51">
        <f t="shared" si="61"/>
        <v>33.68</v>
      </c>
      <c r="AE46" s="77">
        <f t="shared" si="62"/>
        <v>33.970541420000004</v>
      </c>
      <c r="AF46" s="84">
        <f t="shared" si="6"/>
        <v>15.924761042668951</v>
      </c>
      <c r="AG46" s="48"/>
      <c r="AH46" s="31">
        <v>26.12</v>
      </c>
      <c r="AI46" s="31">
        <v>32.71</v>
      </c>
      <c r="AJ46" s="31">
        <f t="shared" si="63"/>
        <v>6.59</v>
      </c>
      <c r="AK46" s="31">
        <f t="shared" si="64"/>
        <v>31.740000000000002</v>
      </c>
      <c r="AL46" s="31">
        <f t="shared" si="65"/>
        <v>0.96999999999999886</v>
      </c>
      <c r="AM46" s="31">
        <v>33.32</v>
      </c>
      <c r="AN46" s="31">
        <v>31.65</v>
      </c>
      <c r="AO46" s="31">
        <v>32.28</v>
      </c>
      <c r="AP46" s="51">
        <v>26.89</v>
      </c>
      <c r="AQ46" s="63">
        <f t="shared" si="127"/>
        <v>30.37</v>
      </c>
      <c r="AR46" s="51"/>
      <c r="AS46" s="63"/>
      <c r="AT46" s="35">
        <f t="shared" si="7"/>
        <v>32.340000000000003</v>
      </c>
      <c r="AU46" s="34">
        <f t="shared" si="8"/>
        <v>49.339188248989721</v>
      </c>
      <c r="AV46" s="34">
        <f t="shared" si="123"/>
        <v>1.1251333557792154</v>
      </c>
      <c r="AW46" s="34">
        <f t="shared" si="10"/>
        <v>6.455454136829049</v>
      </c>
      <c r="AX46" s="9">
        <f t="shared" si="124"/>
        <v>1.1250584846888108</v>
      </c>
      <c r="AY46" s="9">
        <f t="shared" si="125"/>
        <v>0.12784786734341003</v>
      </c>
      <c r="AZ46" s="9"/>
      <c r="BA46" s="34"/>
      <c r="BB46" s="66" t="s">
        <v>54</v>
      </c>
      <c r="BC46" s="66" t="s">
        <v>54</v>
      </c>
      <c r="BD46" s="63" t="s">
        <v>235</v>
      </c>
      <c r="BE46" s="51">
        <v>37.369999999999997</v>
      </c>
      <c r="BF46" s="51"/>
      <c r="BG46" s="63">
        <f t="shared" si="66"/>
        <v>42.18</v>
      </c>
      <c r="BH46" s="11">
        <f t="shared" si="67"/>
        <v>42.18</v>
      </c>
      <c r="BI46" s="34">
        <f t="shared" si="68"/>
        <v>5.3627061449735045E-2</v>
      </c>
      <c r="BJ46" s="34">
        <f t="shared" si="13"/>
        <v>1.2229142341180302E-3</v>
      </c>
      <c r="BK46" s="34">
        <f t="shared" si="14"/>
        <v>14.848001406021085</v>
      </c>
      <c r="BL46" s="9">
        <f t="shared" si="69"/>
        <v>1.2275521235564784E-3</v>
      </c>
      <c r="BM46" s="9">
        <f t="shared" si="15"/>
        <v>1.3949490020776937E-4</v>
      </c>
      <c r="BN46" s="34"/>
      <c r="BO46" s="34"/>
      <c r="BP46" s="34"/>
      <c r="BQ46" s="34">
        <v>33.97</v>
      </c>
      <c r="BR46" s="34">
        <v>32.4</v>
      </c>
      <c r="BS46" s="34">
        <f t="shared" si="16"/>
        <v>1.5700000000000003</v>
      </c>
      <c r="BT46" s="34">
        <v>32.42</v>
      </c>
      <c r="BU46" s="34">
        <v>33.89</v>
      </c>
      <c r="BV46" s="51"/>
      <c r="BW46" s="51"/>
      <c r="BX46" s="51"/>
      <c r="BY46" s="35">
        <f t="shared" si="17"/>
        <v>33.17</v>
      </c>
      <c r="BZ46" s="34">
        <f t="shared" si="18"/>
        <v>27.745720050101703</v>
      </c>
      <c r="CA46" s="34">
        <f t="shared" si="19"/>
        <v>0.63271480979666916</v>
      </c>
      <c r="CB46" s="34">
        <f t="shared" si="20"/>
        <v>9.5257679985545831</v>
      </c>
      <c r="CC46" s="9">
        <f t="shared" si="70"/>
        <v>0.63287829698514153</v>
      </c>
      <c r="CD46" s="9">
        <f t="shared" si="21"/>
        <v>7.1918163952036498E-2</v>
      </c>
      <c r="CE46" s="34"/>
      <c r="CF46" s="34"/>
      <c r="CG46" s="34">
        <v>32.520000000000003</v>
      </c>
      <c r="CH46" s="34">
        <v>33</v>
      </c>
      <c r="CI46" s="34">
        <f t="shared" si="71"/>
        <v>0.47999999999999687</v>
      </c>
      <c r="CJ46" s="36">
        <f t="shared" si="22"/>
        <v>32.760000000000005</v>
      </c>
      <c r="CK46" s="34">
        <f t="shared" si="72"/>
        <v>36.871261784023844</v>
      </c>
      <c r="CL46" s="34">
        <f t="shared" si="23"/>
        <v>0.84081412717044735</v>
      </c>
      <c r="CM46" s="34">
        <f t="shared" si="24"/>
        <v>39.478441537495513</v>
      </c>
      <c r="CN46" s="37"/>
      <c r="CO46" s="34">
        <v>29.38</v>
      </c>
      <c r="CP46" s="34">
        <v>29.6</v>
      </c>
      <c r="CQ46" s="51">
        <v>20.92</v>
      </c>
      <c r="CR46" s="51"/>
      <c r="CS46" s="51"/>
      <c r="CT46" s="51"/>
      <c r="CU46" s="34">
        <f t="shared" si="25"/>
        <v>0.22000000000000242</v>
      </c>
      <c r="CV46" s="38">
        <f t="shared" si="26"/>
        <v>29.490000000000002</v>
      </c>
      <c r="CW46" s="34">
        <f t="shared" si="27"/>
        <v>356.13282112031402</v>
      </c>
      <c r="CX46" s="34">
        <f t="shared" si="28"/>
        <v>8.1212709481174468</v>
      </c>
      <c r="CY46" s="34">
        <f t="shared" si="29"/>
        <v>27.717113484447058</v>
      </c>
      <c r="CZ46" s="9">
        <f t="shared" si="73"/>
        <v>8.1116758383202505</v>
      </c>
      <c r="DA46" s="9">
        <f t="shared" si="30"/>
        <v>0.92178359669645149</v>
      </c>
      <c r="DB46" s="34"/>
      <c r="DC46" s="34"/>
      <c r="DD46" s="34"/>
      <c r="DE46" s="34">
        <v>38.96</v>
      </c>
      <c r="DF46" s="34" t="s">
        <v>54</v>
      </c>
      <c r="DG46" s="51"/>
      <c r="DH46" s="51"/>
      <c r="DI46" s="39">
        <f t="shared" si="31"/>
        <v>0</v>
      </c>
      <c r="DJ46" s="14">
        <f t="shared" si="74"/>
        <v>38.96</v>
      </c>
      <c r="DK46" s="34">
        <f t="shared" si="75"/>
        <v>0.50032015679253672</v>
      </c>
      <c r="DL46" s="34">
        <f t="shared" si="32"/>
        <v>1.1409326277018687E-2</v>
      </c>
      <c r="DM46" s="34" t="e">
        <f t="shared" si="33"/>
        <v>#DIV/0!</v>
      </c>
      <c r="DN46" s="9">
        <f t="shared" si="76"/>
        <v>1.1438169499575239E-2</v>
      </c>
      <c r="DO46" s="9">
        <f t="shared" si="34"/>
        <v>1.2997951633044354E-3</v>
      </c>
      <c r="DP46" s="37"/>
      <c r="DQ46" s="34"/>
      <c r="DR46" s="34"/>
      <c r="DS46" s="34"/>
      <c r="DT46" s="34">
        <v>32.35</v>
      </c>
      <c r="DU46" s="34">
        <v>27.06</v>
      </c>
      <c r="DV46" s="34">
        <f t="shared" si="77"/>
        <v>5.2900000000000027</v>
      </c>
      <c r="DW46" s="40">
        <f t="shared" si="78"/>
        <v>29.704999999999998</v>
      </c>
      <c r="DX46" s="37"/>
      <c r="DY46" s="34"/>
      <c r="DZ46" s="41" t="s">
        <v>54</v>
      </c>
      <c r="EA46" s="41">
        <v>32.159999999999997</v>
      </c>
      <c r="EB46" s="41" t="e">
        <f t="shared" si="79"/>
        <v>#VALUE!</v>
      </c>
      <c r="EC46" s="42">
        <f t="shared" si="80"/>
        <v>32.159999999999997</v>
      </c>
      <c r="ED46" s="41">
        <f t="shared" si="35"/>
        <v>55.899509871926206</v>
      </c>
      <c r="EE46" s="41">
        <f t="shared" si="36"/>
        <v>1.2747352634019378</v>
      </c>
      <c r="EF46" s="41">
        <f t="shared" si="37"/>
        <v>1778.0665015230652</v>
      </c>
      <c r="EG46" s="34"/>
      <c r="EH46" s="41">
        <v>25.49</v>
      </c>
      <c r="EI46" s="41">
        <f t="shared" si="81"/>
        <v>5.5600000000000023</v>
      </c>
      <c r="EJ46" s="43">
        <f t="shared" si="82"/>
        <v>31.36</v>
      </c>
      <c r="EK46" s="41">
        <v>31.05</v>
      </c>
      <c r="EL46" s="41">
        <f t="shared" si="83"/>
        <v>0.30999999999999872</v>
      </c>
      <c r="EM46" s="37"/>
      <c r="EN46" s="34"/>
      <c r="EO46" s="34"/>
      <c r="EP46" s="34"/>
      <c r="EQ46" s="34"/>
      <c r="ER46" s="34">
        <v>27.39</v>
      </c>
      <c r="ES46" s="66">
        <v>33.26</v>
      </c>
      <c r="ET46" s="34">
        <f t="shared" si="84"/>
        <v>5.8699999999999974</v>
      </c>
      <c r="EU46" s="66">
        <f t="shared" si="38"/>
        <v>32.22</v>
      </c>
      <c r="EV46" s="51">
        <v>25.87</v>
      </c>
      <c r="EW46" s="64">
        <f t="shared" si="85"/>
        <v>31.87</v>
      </c>
      <c r="EX46" s="51">
        <v>26.69</v>
      </c>
      <c r="EY46" s="51">
        <f t="shared" si="86"/>
        <v>5.7099999999999973</v>
      </c>
      <c r="EZ46" s="63">
        <f t="shared" si="87"/>
        <v>32.25</v>
      </c>
      <c r="FA46" s="9">
        <f t="shared" si="39"/>
        <v>1.389999999999997</v>
      </c>
      <c r="FB46" s="50">
        <f t="shared" si="88"/>
        <v>32.4</v>
      </c>
      <c r="FC46" s="34">
        <f t="shared" si="40"/>
        <v>47.328201354933626</v>
      </c>
      <c r="FD46" s="34">
        <f t="shared" si="41"/>
        <v>1.0792747084678931</v>
      </c>
      <c r="FE46" s="34">
        <f t="shared" si="42"/>
        <v>23.75368538552588</v>
      </c>
      <c r="FF46" s="9">
        <f t="shared" si="89"/>
        <v>1.0792282365044321</v>
      </c>
      <c r="FG46" s="9">
        <f t="shared" si="43"/>
        <v>0.12263987187478985</v>
      </c>
      <c r="FH46" s="34"/>
      <c r="FI46" s="34"/>
      <c r="FJ46" s="34"/>
      <c r="FK46" s="34">
        <v>28.4</v>
      </c>
      <c r="FL46" s="34">
        <v>23.42</v>
      </c>
      <c r="FM46" s="34">
        <f t="shared" si="90"/>
        <v>4.9799999999999969</v>
      </c>
      <c r="FN46" s="34">
        <f t="shared" si="91"/>
        <v>28.73</v>
      </c>
      <c r="FO46" s="34">
        <f t="shared" si="92"/>
        <v>0.33000000000000185</v>
      </c>
      <c r="FP46" s="44">
        <f t="shared" si="93"/>
        <v>28.564999999999998</v>
      </c>
      <c r="FQ46" s="34">
        <f t="shared" si="44"/>
        <v>676.42865970178002</v>
      </c>
      <c r="FR46" s="34">
        <f t="shared" si="45"/>
        <v>15.42531352552369</v>
      </c>
      <c r="FS46" s="34">
        <f t="shared" si="46"/>
        <v>26.039941246163284</v>
      </c>
      <c r="FT46" s="9">
        <f t="shared" si="94"/>
        <v>15.4015110896281</v>
      </c>
      <c r="FU46" s="9">
        <f t="shared" si="47"/>
        <v>1.7501759894904199</v>
      </c>
      <c r="FV46" s="34"/>
      <c r="FW46" s="41">
        <v>34.72</v>
      </c>
      <c r="FX46" s="34">
        <v>31.13</v>
      </c>
      <c r="FY46" s="34">
        <v>29.64</v>
      </c>
      <c r="FZ46" s="34">
        <v>28.2</v>
      </c>
      <c r="GA46" s="51">
        <v>25.26</v>
      </c>
      <c r="GB46" s="51">
        <f t="shared" si="95"/>
        <v>4.3966666666666647</v>
      </c>
      <c r="GC46" s="63">
        <f t="shared" si="96"/>
        <v>29.23</v>
      </c>
      <c r="GD46" s="51">
        <v>31.153089980000001</v>
      </c>
      <c r="GE46" s="51">
        <f t="shared" si="97"/>
        <v>-1.4964233133333344</v>
      </c>
      <c r="GF46" s="63">
        <f t="shared" si="98"/>
        <v>27.87308998</v>
      </c>
      <c r="GG46" s="34">
        <f t="shared" si="99"/>
        <v>2.9299999999999997</v>
      </c>
      <c r="GH46" s="11">
        <f t="shared" si="100"/>
        <v>29.214617995999998</v>
      </c>
      <c r="GI46" s="34">
        <f t="shared" si="48"/>
        <v>431.07919144969657</v>
      </c>
      <c r="GJ46" s="34">
        <f t="shared" si="49"/>
        <v>9.8303517851718869</v>
      </c>
      <c r="GK46" s="34">
        <f t="shared" si="50"/>
        <v>5.7590749495578786</v>
      </c>
      <c r="GL46" s="9">
        <f t="shared" si="101"/>
        <v>9.8176790479999099</v>
      </c>
      <c r="GM46" s="9">
        <f t="shared" si="51"/>
        <v>1.1156480713054182</v>
      </c>
      <c r="GN46" s="34"/>
      <c r="GO46" s="34"/>
      <c r="GP46" s="45">
        <v>25.37</v>
      </c>
      <c r="GQ46" s="66">
        <v>30.24</v>
      </c>
      <c r="GR46" s="66">
        <v>30.72</v>
      </c>
      <c r="GS46" s="51">
        <v>32.700576720000001</v>
      </c>
      <c r="GT46" s="51">
        <f t="shared" si="102"/>
        <v>-2.2205767200000039</v>
      </c>
      <c r="GU46" s="63">
        <f t="shared" si="103"/>
        <v>30.99057672</v>
      </c>
      <c r="GV46" s="51">
        <v>27.15</v>
      </c>
      <c r="GW46" s="51">
        <f t="shared" si="104"/>
        <v>3.3299999999999983</v>
      </c>
      <c r="GX46" s="63">
        <f t="shared" si="105"/>
        <v>30.509999999999998</v>
      </c>
      <c r="GY46" s="34">
        <f t="shared" si="106"/>
        <v>0.48000000000000043</v>
      </c>
      <c r="GZ46" s="11">
        <f t="shared" si="107"/>
        <v>30.615144179999994</v>
      </c>
      <c r="HA46" s="34">
        <f t="shared" si="52"/>
        <v>163.1994057268885</v>
      </c>
      <c r="HB46" s="34">
        <f t="shared" si="53"/>
        <v>3.7216075404407896</v>
      </c>
      <c r="HC46" s="34">
        <f t="shared" si="54"/>
        <v>8.1855586666994125</v>
      </c>
      <c r="HD46" s="9">
        <f t="shared" si="108"/>
        <v>3.7188480977866036</v>
      </c>
      <c r="HE46" s="9">
        <f t="shared" si="55"/>
        <v>0.42259740693180237</v>
      </c>
      <c r="HF46" s="37"/>
      <c r="HG46" s="37"/>
      <c r="HH46" s="41">
        <v>28.62</v>
      </c>
      <c r="HI46" s="41">
        <v>34.71</v>
      </c>
      <c r="HJ46" s="66">
        <v>34.840000000000003</v>
      </c>
      <c r="HK46" s="34">
        <v>34.380000000000003</v>
      </c>
      <c r="HL46" s="51">
        <v>26.89</v>
      </c>
      <c r="HM46" s="51">
        <f t="shared" si="109"/>
        <v>7.7199999999999989</v>
      </c>
      <c r="HN46" s="63">
        <f t="shared" si="110"/>
        <v>33.11</v>
      </c>
      <c r="HO46" s="51">
        <v>29.02</v>
      </c>
      <c r="HP46" s="51">
        <f t="shared" si="111"/>
        <v>5.59</v>
      </c>
      <c r="HQ46" s="63">
        <f t="shared" si="112"/>
        <v>34.479999999999997</v>
      </c>
      <c r="HR46" s="34">
        <f t="shared" si="113"/>
        <v>0.46000000000000085</v>
      </c>
      <c r="HS46" s="11">
        <f t="shared" si="114"/>
        <v>34.143333333333338</v>
      </c>
      <c r="HT46" s="34">
        <f t="shared" si="56"/>
        <v>14.12628617219567</v>
      </c>
      <c r="HU46" s="34">
        <f t="shared" si="57"/>
        <v>0.32213654763453647</v>
      </c>
      <c r="HV46" s="34">
        <f t="shared" si="58"/>
        <v>6.1042175054288101</v>
      </c>
      <c r="HW46" s="9">
        <f t="shared" si="115"/>
        <v>0.32234257710989495</v>
      </c>
      <c r="HX46" s="9">
        <f t="shared" si="59"/>
        <v>3.6629927775601458E-2</v>
      </c>
    </row>
    <row r="47" spans="1:232" s="46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51"/>
      <c r="H47" s="51"/>
      <c r="I47" s="51"/>
      <c r="J47" s="51"/>
      <c r="K47" s="51"/>
      <c r="L47" s="33">
        <f t="shared" si="2"/>
        <v>28.814999999999998</v>
      </c>
      <c r="M47" s="84">
        <f t="shared" si="3"/>
        <v>568.750773100228</v>
      </c>
      <c r="N47" s="84"/>
      <c r="O47" s="48">
        <v>19.420000000000002</v>
      </c>
      <c r="P47" s="85">
        <v>25.89</v>
      </c>
      <c r="Q47" s="85">
        <v>25.71</v>
      </c>
      <c r="R47" s="86">
        <v>24.91</v>
      </c>
      <c r="S47" s="85">
        <v>26.04</v>
      </c>
      <c r="T47" s="87">
        <v>25.45</v>
      </c>
      <c r="U47" s="81"/>
      <c r="V47" s="81"/>
      <c r="W47" s="82"/>
      <c r="X47" s="82"/>
      <c r="Y47" s="88">
        <f t="shared" si="4"/>
        <v>25.772500000000001</v>
      </c>
      <c r="Z47" s="84">
        <f t="shared" si="5"/>
        <v>4691.6218475129117</v>
      </c>
      <c r="AA47" s="48"/>
      <c r="AB47" s="51">
        <v>28.39</v>
      </c>
      <c r="AC47" s="51">
        <v>33.685065020000003</v>
      </c>
      <c r="AD47" s="51">
        <f t="shared" si="61"/>
        <v>32.659999999999997</v>
      </c>
      <c r="AE47" s="77">
        <f t="shared" si="62"/>
        <v>33.172532509999996</v>
      </c>
      <c r="AF47" s="84">
        <f t="shared" si="6"/>
        <v>27.697030418905388</v>
      </c>
      <c r="AG47" s="48"/>
      <c r="AH47" s="31">
        <v>24.6</v>
      </c>
      <c r="AI47" s="31">
        <v>31.07</v>
      </c>
      <c r="AJ47" s="31">
        <f t="shared" si="63"/>
        <v>6.4699999999999989</v>
      </c>
      <c r="AK47" s="31">
        <f t="shared" si="64"/>
        <v>30.220000000000002</v>
      </c>
      <c r="AL47" s="31">
        <f t="shared" si="65"/>
        <v>0.84999999999999787</v>
      </c>
      <c r="AM47" s="31">
        <v>31.62</v>
      </c>
      <c r="AN47" s="31">
        <v>30.7</v>
      </c>
      <c r="AO47" s="31">
        <v>31.25</v>
      </c>
      <c r="AP47" s="51">
        <v>26</v>
      </c>
      <c r="AQ47" s="63">
        <f t="shared" si="127"/>
        <v>29.48</v>
      </c>
      <c r="AR47" s="51"/>
      <c r="AS47" s="63"/>
      <c r="AT47" s="35">
        <f t="shared" si="7"/>
        <v>30.972000000000001</v>
      </c>
      <c r="AU47" s="34">
        <f t="shared" si="8"/>
        <v>127.41882620495633</v>
      </c>
      <c r="AV47" s="34">
        <f t="shared" si="123"/>
        <v>0.22403279649257193</v>
      </c>
      <c r="AW47" s="34">
        <f t="shared" si="10"/>
        <v>1.2853884701531755</v>
      </c>
      <c r="AX47" s="9">
        <f t="shared" si="124"/>
        <v>0.22422203991550316</v>
      </c>
      <c r="AY47" s="9">
        <f t="shared" si="125"/>
        <v>2.7214135169335508E-2</v>
      </c>
      <c r="AZ47" s="9"/>
      <c r="BA47" s="34"/>
      <c r="BB47" s="66">
        <v>37.409999999999997</v>
      </c>
      <c r="BC47" s="66">
        <v>37.97</v>
      </c>
      <c r="BD47" s="63">
        <v>37.155056029999997</v>
      </c>
      <c r="BE47" s="51">
        <v>32.56</v>
      </c>
      <c r="BF47" s="51">
        <f t="shared" si="118"/>
        <v>4.951685343333331</v>
      </c>
      <c r="BG47" s="63">
        <f t="shared" si="66"/>
        <v>37.370000000000005</v>
      </c>
      <c r="BH47" s="11">
        <f t="shared" si="67"/>
        <v>37.476264007499999</v>
      </c>
      <c r="BI47" s="34">
        <f t="shared" si="68"/>
        <v>1.4000684883106358</v>
      </c>
      <c r="BJ47" s="34">
        <f t="shared" si="13"/>
        <v>2.4616555344249332E-3</v>
      </c>
      <c r="BK47" s="34">
        <f t="shared" si="14"/>
        <v>29.88816698387803</v>
      </c>
      <c r="BL47" s="9">
        <f t="shared" si="69"/>
        <v>2.4700158116525909E-3</v>
      </c>
      <c r="BM47" s="9">
        <f t="shared" si="15"/>
        <v>2.997891919725679E-4</v>
      </c>
      <c r="BN47" s="34"/>
      <c r="BO47" s="34"/>
      <c r="BP47" s="34"/>
      <c r="BQ47" s="34">
        <v>32.880000000000003</v>
      </c>
      <c r="BR47" s="34">
        <v>32.32</v>
      </c>
      <c r="BS47" s="34">
        <f t="shared" si="16"/>
        <v>0.56000000000000227</v>
      </c>
      <c r="BT47" s="34">
        <v>31.97</v>
      </c>
      <c r="BU47" s="34">
        <v>32.39</v>
      </c>
      <c r="BV47" s="51"/>
      <c r="BW47" s="51"/>
      <c r="BX47" s="51"/>
      <c r="BY47" s="35">
        <f t="shared" si="17"/>
        <v>32.39</v>
      </c>
      <c r="BZ47" s="34">
        <f t="shared" si="18"/>
        <v>47.657581583527929</v>
      </c>
      <c r="CA47" s="34">
        <f t="shared" si="19"/>
        <v>8.3793436136797086E-2</v>
      </c>
      <c r="CB47" s="34">
        <f t="shared" si="20"/>
        <v>1.2615428311174499</v>
      </c>
      <c r="CC47" s="9">
        <f t="shared" si="70"/>
        <v>8.3910781423766317E-2</v>
      </c>
      <c r="CD47" s="9">
        <f t="shared" si="21"/>
        <v>1.0184366125165439E-2</v>
      </c>
      <c r="CE47" s="34"/>
      <c r="CF47" s="34"/>
      <c r="CG47" s="34">
        <v>31.44</v>
      </c>
      <c r="CH47" s="34">
        <v>32.54</v>
      </c>
      <c r="CI47" s="34">
        <f t="shared" si="71"/>
        <v>1.0999999999999979</v>
      </c>
      <c r="CJ47" s="36">
        <f t="shared" si="22"/>
        <v>31.990000000000002</v>
      </c>
      <c r="CK47" s="34">
        <f t="shared" si="72"/>
        <v>62.894403128613483</v>
      </c>
      <c r="CL47" s="34">
        <f t="shared" si="23"/>
        <v>0.11058341562470268</v>
      </c>
      <c r="CM47" s="34">
        <f t="shared" si="24"/>
        <v>5.1921831088256667</v>
      </c>
      <c r="CN47" s="37"/>
      <c r="CO47" s="34">
        <v>28.63</v>
      </c>
      <c r="CP47" s="34">
        <v>28.77</v>
      </c>
      <c r="CQ47" s="51">
        <v>20.190000000000001</v>
      </c>
      <c r="CR47" s="51"/>
      <c r="CS47" s="51"/>
      <c r="CT47" s="51"/>
      <c r="CU47" s="34">
        <f t="shared" si="25"/>
        <v>0.14000000000000057</v>
      </c>
      <c r="CV47" s="38">
        <f t="shared" si="26"/>
        <v>28.7</v>
      </c>
      <c r="CW47" s="34">
        <f t="shared" si="27"/>
        <v>615.97062272356004</v>
      </c>
      <c r="CX47" s="34">
        <f t="shared" si="28"/>
        <v>1.0830237985716298</v>
      </c>
      <c r="CY47" s="34">
        <f t="shared" si="29"/>
        <v>3.6962556382046574</v>
      </c>
      <c r="CZ47" s="9">
        <f t="shared" si="73"/>
        <v>1.0829750455259235</v>
      </c>
      <c r="DA47" s="9">
        <f t="shared" si="30"/>
        <v>0.13144216012425097</v>
      </c>
      <c r="DB47" s="34"/>
      <c r="DC47" s="34"/>
      <c r="DD47" s="34"/>
      <c r="DE47" s="34" t="s">
        <v>54</v>
      </c>
      <c r="DF47" s="34">
        <v>37.39</v>
      </c>
      <c r="DG47" s="51"/>
      <c r="DH47" s="51"/>
      <c r="DI47" s="39">
        <f t="shared" si="31"/>
        <v>0</v>
      </c>
      <c r="DJ47" s="14">
        <f t="shared" si="74"/>
        <v>37.39</v>
      </c>
      <c r="DK47" s="34">
        <f t="shared" si="75"/>
        <v>1.4863873480397218</v>
      </c>
      <c r="DL47" s="34">
        <f t="shared" si="32"/>
        <v>2.6134247518249678E-3</v>
      </c>
      <c r="DM47" s="34" t="e">
        <f t="shared" si="33"/>
        <v>#DIV/0!</v>
      </c>
      <c r="DN47" s="9">
        <f t="shared" si="76"/>
        <v>2.6222119194926983E-3</v>
      </c>
      <c r="DO47" s="9">
        <f t="shared" si="34"/>
        <v>3.1826144141142008E-4</v>
      </c>
      <c r="DP47" s="37"/>
      <c r="DQ47" s="34"/>
      <c r="DR47" s="34"/>
      <c r="DS47" s="34"/>
      <c r="DT47" s="34">
        <v>30.45</v>
      </c>
      <c r="DU47" s="34">
        <v>29.13</v>
      </c>
      <c r="DV47" s="34">
        <f t="shared" si="77"/>
        <v>1.3200000000000003</v>
      </c>
      <c r="DW47" s="40">
        <f t="shared" si="78"/>
        <v>29.79</v>
      </c>
      <c r="DX47" s="37"/>
      <c r="DY47" s="34"/>
      <c r="DZ47" s="41">
        <v>31.09</v>
      </c>
      <c r="EA47" s="41">
        <v>31.07</v>
      </c>
      <c r="EB47" s="41">
        <f t="shared" si="79"/>
        <v>1.9999999999999574E-2</v>
      </c>
      <c r="EC47" s="42">
        <f t="shared" si="80"/>
        <v>31.08</v>
      </c>
      <c r="ED47" s="41">
        <f t="shared" si="35"/>
        <v>118.223551050277</v>
      </c>
      <c r="EE47" s="41">
        <f t="shared" si="36"/>
        <v>0.20786530171352061</v>
      </c>
      <c r="EF47" s="41">
        <f t="shared" si="37"/>
        <v>289.94124538410739</v>
      </c>
      <c r="EG47" s="34"/>
      <c r="EH47" s="41">
        <v>25.3</v>
      </c>
      <c r="EI47" s="41">
        <f t="shared" si="81"/>
        <v>6.7799999999999976</v>
      </c>
      <c r="EJ47" s="43">
        <f t="shared" si="82"/>
        <v>31.17</v>
      </c>
      <c r="EK47" s="41">
        <v>32.08</v>
      </c>
      <c r="EL47" s="41">
        <f t="shared" si="83"/>
        <v>0.90999999999999659</v>
      </c>
      <c r="EM47" s="37"/>
      <c r="EN47" s="34"/>
      <c r="EO47" s="34"/>
      <c r="EP47" s="34"/>
      <c r="EQ47" s="34"/>
      <c r="ER47" s="34">
        <v>26.97</v>
      </c>
      <c r="ES47" s="66">
        <v>32.46</v>
      </c>
      <c r="ET47" s="34">
        <f t="shared" si="84"/>
        <v>5.490000000000002</v>
      </c>
      <c r="EU47" s="66">
        <f t="shared" si="38"/>
        <v>31.799999999999997</v>
      </c>
      <c r="EV47" s="51">
        <v>24.8</v>
      </c>
      <c r="EW47" s="64">
        <f t="shared" si="85"/>
        <v>30.8</v>
      </c>
      <c r="EX47" s="51">
        <v>25.78</v>
      </c>
      <c r="EY47" s="51">
        <f t="shared" si="86"/>
        <v>5.8199999999999967</v>
      </c>
      <c r="EZ47" s="63">
        <f t="shared" si="87"/>
        <v>31.34</v>
      </c>
      <c r="FA47" s="9">
        <f t="shared" si="39"/>
        <v>1.6600000000000001</v>
      </c>
      <c r="FB47" s="50">
        <f t="shared" si="88"/>
        <v>31.599999999999998</v>
      </c>
      <c r="FC47" s="34">
        <f t="shared" si="40"/>
        <v>82.428994084730348</v>
      </c>
      <c r="FD47" s="34">
        <f t="shared" si="41"/>
        <v>0.14492990248683901</v>
      </c>
      <c r="FE47" s="34">
        <f t="shared" si="42"/>
        <v>3.1897525992380205</v>
      </c>
      <c r="FF47" s="9">
        <f t="shared" si="89"/>
        <v>0.14508798929796501</v>
      </c>
      <c r="FG47" s="9">
        <f t="shared" si="43"/>
        <v>1.7609527384952323E-2</v>
      </c>
      <c r="FH47" s="34"/>
      <c r="FI47" s="34"/>
      <c r="FJ47" s="34"/>
      <c r="FK47" s="34">
        <v>28.4</v>
      </c>
      <c r="FL47" s="34">
        <v>23.25</v>
      </c>
      <c r="FM47" s="34">
        <f t="shared" si="90"/>
        <v>5.1499999999999986</v>
      </c>
      <c r="FN47" s="34">
        <f t="shared" si="91"/>
        <v>28.56</v>
      </c>
      <c r="FO47" s="34">
        <f t="shared" si="92"/>
        <v>0.16000000000000014</v>
      </c>
      <c r="FP47" s="44">
        <f t="shared" si="93"/>
        <v>28.479999999999997</v>
      </c>
      <c r="FQ47" s="34">
        <f t="shared" si="44"/>
        <v>717.50346049710652</v>
      </c>
      <c r="FR47" s="34">
        <f t="shared" si="45"/>
        <v>1.2615428311174615</v>
      </c>
      <c r="FS47" s="34">
        <f t="shared" si="46"/>
        <v>2.1296488494357466</v>
      </c>
      <c r="FT47" s="9">
        <f t="shared" si="94"/>
        <v>1.2613774088312504</v>
      </c>
      <c r="FU47" s="9">
        <f t="shared" si="47"/>
        <v>0.15309509857468018</v>
      </c>
      <c r="FV47" s="34"/>
      <c r="FW47" s="41">
        <v>32.06</v>
      </c>
      <c r="FX47" s="34">
        <v>29.16</v>
      </c>
      <c r="FY47" s="34">
        <v>28.23</v>
      </c>
      <c r="FZ47" s="34">
        <v>27.07</v>
      </c>
      <c r="GA47" s="51">
        <v>24.93</v>
      </c>
      <c r="GB47" s="51">
        <f t="shared" si="95"/>
        <v>3.2233333333333363</v>
      </c>
      <c r="GC47" s="63">
        <f t="shared" si="96"/>
        <v>28.9</v>
      </c>
      <c r="GD47" s="51">
        <v>30.140147259999999</v>
      </c>
      <c r="GE47" s="51">
        <f t="shared" si="97"/>
        <v>-1.9868139266666631</v>
      </c>
      <c r="GF47" s="63">
        <f t="shared" si="98"/>
        <v>26.860147259999998</v>
      </c>
      <c r="GG47" s="34">
        <f t="shared" si="99"/>
        <v>2.09</v>
      </c>
      <c r="GH47" s="11">
        <f t="shared" si="100"/>
        <v>28.044029452</v>
      </c>
      <c r="GI47" s="34">
        <f t="shared" si="48"/>
        <v>970.81913790563488</v>
      </c>
      <c r="GJ47" s="34">
        <f t="shared" si="49"/>
        <v>1.7069324277376454</v>
      </c>
      <c r="GK47" s="34">
        <f t="shared" si="50"/>
        <v>1</v>
      </c>
      <c r="GL47" s="9">
        <f t="shared" si="101"/>
        <v>1.7064173600906039</v>
      </c>
      <c r="GM47" s="9">
        <f t="shared" si="51"/>
        <v>0.20711020518012652</v>
      </c>
      <c r="GN47" s="34"/>
      <c r="GO47" s="34"/>
      <c r="GP47" s="45">
        <v>24.43</v>
      </c>
      <c r="GQ47" s="66">
        <v>29.22</v>
      </c>
      <c r="GR47" s="66">
        <v>29.13</v>
      </c>
      <c r="GS47" s="51">
        <v>31.331548300000001</v>
      </c>
      <c r="GT47" s="51">
        <f t="shared" si="102"/>
        <v>-2.1565483000000043</v>
      </c>
      <c r="GU47" s="63">
        <f t="shared" si="103"/>
        <v>29.621548300000001</v>
      </c>
      <c r="GV47" s="51">
        <v>26.03</v>
      </c>
      <c r="GW47" s="51">
        <f t="shared" si="104"/>
        <v>3.144999999999996</v>
      </c>
      <c r="GX47" s="63">
        <f t="shared" si="105"/>
        <v>29.39</v>
      </c>
      <c r="GY47" s="34">
        <f t="shared" si="106"/>
        <v>8.9999999999999858E-2</v>
      </c>
      <c r="GZ47" s="11">
        <f t="shared" si="107"/>
        <v>29.340387074999999</v>
      </c>
      <c r="HA47" s="34">
        <f t="shared" si="52"/>
        <v>395.07123773678876</v>
      </c>
      <c r="HB47" s="34">
        <f t="shared" si="53"/>
        <v>0.69462980346079883</v>
      </c>
      <c r="HC47" s="34">
        <f t="shared" si="54"/>
        <v>1.527816392803419</v>
      </c>
      <c r="HD47" s="9">
        <f t="shared" si="108"/>
        <v>0.69477267744128823</v>
      </c>
      <c r="HE47" s="9">
        <f t="shared" si="55"/>
        <v>8.4325508602872412E-2</v>
      </c>
      <c r="HF47" s="37"/>
      <c r="HG47" s="37"/>
      <c r="HH47" s="41">
        <v>29.8</v>
      </c>
      <c r="HI47" s="41">
        <v>33.43</v>
      </c>
      <c r="HJ47" s="66">
        <v>33.49</v>
      </c>
      <c r="HK47" s="34">
        <v>32.479999999999997</v>
      </c>
      <c r="HL47" s="51">
        <v>26.44</v>
      </c>
      <c r="HM47" s="51">
        <f t="shared" si="109"/>
        <v>6.5449999999999982</v>
      </c>
      <c r="HN47" s="63">
        <f t="shared" si="110"/>
        <v>32.660000000000004</v>
      </c>
      <c r="HO47" s="51">
        <v>27.35</v>
      </c>
      <c r="HP47" s="51">
        <f t="shared" si="111"/>
        <v>5.634999999999998</v>
      </c>
      <c r="HQ47" s="63">
        <f t="shared" si="112"/>
        <v>32.81</v>
      </c>
      <c r="HR47" s="34">
        <f t="shared" si="113"/>
        <v>1.0100000000000051</v>
      </c>
      <c r="HS47" s="11">
        <f t="shared" si="114"/>
        <v>32.986666666666672</v>
      </c>
      <c r="HT47" s="34">
        <f t="shared" si="56"/>
        <v>31.507649093031432</v>
      </c>
      <c r="HU47" s="34">
        <f t="shared" si="57"/>
        <v>5.5397989037069849E-2</v>
      </c>
      <c r="HV47" s="34">
        <f t="shared" si="58"/>
        <v>1.0497454477884289</v>
      </c>
      <c r="HW47" s="9">
        <f t="shared" si="115"/>
        <v>5.5488527670536254E-2</v>
      </c>
      <c r="HX47" s="9">
        <f t="shared" si="59"/>
        <v>6.7347183753321003E-3</v>
      </c>
    </row>
    <row r="48" spans="1:232" s="46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51"/>
      <c r="H48" s="51"/>
      <c r="I48" s="51"/>
      <c r="J48" s="51"/>
      <c r="K48" s="51"/>
      <c r="L48" s="33">
        <f t="shared" si="2"/>
        <v>28.734999999999999</v>
      </c>
      <c r="M48" s="84">
        <f t="shared" si="3"/>
        <v>601.1986545659887</v>
      </c>
      <c r="N48" s="84"/>
      <c r="O48" s="48">
        <v>20.86</v>
      </c>
      <c r="P48" s="85">
        <v>27.66</v>
      </c>
      <c r="Q48" s="85">
        <v>27.72</v>
      </c>
      <c r="R48" s="86">
        <v>26.87</v>
      </c>
      <c r="S48" s="85">
        <v>27.4</v>
      </c>
      <c r="T48" s="87">
        <v>26.89</v>
      </c>
      <c r="U48" s="81"/>
      <c r="V48" s="81"/>
      <c r="W48" s="82"/>
      <c r="X48" s="82"/>
      <c r="Y48" s="88">
        <f t="shared" si="4"/>
        <v>27.4175</v>
      </c>
      <c r="Z48" s="84">
        <f t="shared" si="5"/>
        <v>1499.1635001953375</v>
      </c>
      <c r="AA48" s="48"/>
      <c r="AB48" s="51">
        <v>26.94</v>
      </c>
      <c r="AC48" s="51">
        <v>33.520793240000003</v>
      </c>
      <c r="AD48" s="51">
        <f t="shared" si="61"/>
        <v>31.21</v>
      </c>
      <c r="AE48" s="77">
        <f t="shared" si="62"/>
        <v>32.365396619999999</v>
      </c>
      <c r="AF48" s="84">
        <f t="shared" si="6"/>
        <v>48.47775930492412</v>
      </c>
      <c r="AG48" s="48"/>
      <c r="AH48" s="31">
        <v>23.63</v>
      </c>
      <c r="AI48" s="31">
        <v>30.15</v>
      </c>
      <c r="AJ48" s="31">
        <f t="shared" si="63"/>
        <v>6.52</v>
      </c>
      <c r="AK48" s="31">
        <f t="shared" si="64"/>
        <v>29.25</v>
      </c>
      <c r="AL48" s="31">
        <f t="shared" si="65"/>
        <v>0.89999999999999858</v>
      </c>
      <c r="AM48" s="31">
        <v>30.3</v>
      </c>
      <c r="AN48" s="31">
        <v>28.63</v>
      </c>
      <c r="AO48" s="31">
        <v>29.48</v>
      </c>
      <c r="AP48" s="51">
        <v>24.94</v>
      </c>
      <c r="AQ48" s="63">
        <f t="shared" si="127"/>
        <v>28.42</v>
      </c>
      <c r="AR48" s="51"/>
      <c r="AS48" s="63"/>
      <c r="AT48" s="35">
        <f t="shared" si="7"/>
        <v>29.562000000000001</v>
      </c>
      <c r="AU48" s="34">
        <f t="shared" si="8"/>
        <v>338.7861129288961</v>
      </c>
      <c r="AV48" s="34">
        <f t="shared" si="123"/>
        <v>0.5635177496753867</v>
      </c>
      <c r="AW48" s="34">
        <f t="shared" si="10"/>
        <v>3.2331838440601781</v>
      </c>
      <c r="AX48" s="9">
        <f t="shared" si="124"/>
        <v>0.5637002060727101</v>
      </c>
      <c r="AY48" s="9">
        <f t="shared" si="125"/>
        <v>0.22617321647229854</v>
      </c>
      <c r="AZ48" s="9"/>
      <c r="BA48" s="34"/>
      <c r="BB48" s="66">
        <v>37.369999999999997</v>
      </c>
      <c r="BC48" s="66">
        <v>37.229999999999997</v>
      </c>
      <c r="BD48" s="63">
        <v>37.245984579999998</v>
      </c>
      <c r="BE48" s="51">
        <v>30.9</v>
      </c>
      <c r="BF48" s="51">
        <f t="shared" si="118"/>
        <v>6.3819948599999989</v>
      </c>
      <c r="BG48" s="63">
        <f t="shared" si="66"/>
        <v>35.71</v>
      </c>
      <c r="BH48" s="11">
        <f t="shared" si="67"/>
        <v>36.888996145</v>
      </c>
      <c r="BI48" s="34">
        <f t="shared" si="68"/>
        <v>2.1039448960739557</v>
      </c>
      <c r="BJ48" s="34">
        <f t="shared" si="13"/>
        <v>3.4995835072066397E-3</v>
      </c>
      <c r="BK48" s="34">
        <f t="shared" si="14"/>
        <v>42.490159477919093</v>
      </c>
      <c r="BL48" s="9">
        <f t="shared" si="69"/>
        <v>3.5107715943827212E-3</v>
      </c>
      <c r="BM48" s="9">
        <f t="shared" si="15"/>
        <v>1.4086255340107117E-3</v>
      </c>
      <c r="BN48" s="34"/>
      <c r="BO48" s="34"/>
      <c r="BP48" s="34"/>
      <c r="BQ48" s="34">
        <v>31.3</v>
      </c>
      <c r="BR48" s="34">
        <v>31.63</v>
      </c>
      <c r="BS48" s="34">
        <f t="shared" si="16"/>
        <v>0.32999999999999829</v>
      </c>
      <c r="BT48" s="34">
        <v>30.66</v>
      </c>
      <c r="BU48" s="34">
        <v>32.43</v>
      </c>
      <c r="BV48" s="51"/>
      <c r="BW48" s="51"/>
      <c r="BX48" s="51"/>
      <c r="BY48" s="35">
        <f t="shared" si="17"/>
        <v>31.505000000000003</v>
      </c>
      <c r="BZ48" s="34">
        <f t="shared" si="18"/>
        <v>88.042831251400216</v>
      </c>
      <c r="CA48" s="34">
        <f t="shared" si="19"/>
        <v>0.1464454894945818</v>
      </c>
      <c r="CB48" s="34">
        <f t="shared" si="20"/>
        <v>2.2047939067657532</v>
      </c>
      <c r="CC48" s="9">
        <f t="shared" si="70"/>
        <v>0.14660436865398455</v>
      </c>
      <c r="CD48" s="9">
        <f t="shared" si="21"/>
        <v>5.882201434406667E-2</v>
      </c>
      <c r="CE48" s="34"/>
      <c r="CF48" s="34"/>
      <c r="CG48" s="34">
        <v>30.29</v>
      </c>
      <c r="CH48" s="34">
        <v>30.5</v>
      </c>
      <c r="CI48" s="34">
        <f t="shared" si="71"/>
        <v>0.21000000000000085</v>
      </c>
      <c r="CJ48" s="36">
        <f t="shared" si="22"/>
        <v>30.395</v>
      </c>
      <c r="CK48" s="34">
        <f t="shared" si="72"/>
        <v>190.11920955873788</v>
      </c>
      <c r="CL48" s="34">
        <f t="shared" si="23"/>
        <v>0.31623359120120925</v>
      </c>
      <c r="CM48" s="34">
        <f t="shared" si="24"/>
        <v>14.848001406021087</v>
      </c>
      <c r="CN48" s="37"/>
      <c r="CO48" s="34">
        <v>27.37</v>
      </c>
      <c r="CP48" s="34">
        <v>26.91</v>
      </c>
      <c r="CQ48" s="51">
        <v>20.11</v>
      </c>
      <c r="CR48" s="51"/>
      <c r="CS48" s="51"/>
      <c r="CT48" s="51"/>
      <c r="CU48" s="34">
        <f t="shared" si="25"/>
        <v>0.46000000000000085</v>
      </c>
      <c r="CV48" s="38">
        <f t="shared" si="26"/>
        <v>27.14</v>
      </c>
      <c r="CW48" s="34">
        <f t="shared" si="27"/>
        <v>1817.3224851205027</v>
      </c>
      <c r="CX48" s="34">
        <f t="shared" si="28"/>
        <v>3.0228319230561915</v>
      </c>
      <c r="CY48" s="34">
        <f t="shared" si="29"/>
        <v>10.316633442106671</v>
      </c>
      <c r="CZ48" s="9">
        <f t="shared" si="73"/>
        <v>3.0209451711256485</v>
      </c>
      <c r="DA48" s="9">
        <f t="shared" si="30"/>
        <v>1.2120926669517924</v>
      </c>
      <c r="DB48" s="34"/>
      <c r="DC48" s="34"/>
      <c r="DD48" s="34"/>
      <c r="DE48" s="34">
        <v>34.72</v>
      </c>
      <c r="DF48" s="34">
        <v>34.56</v>
      </c>
      <c r="DG48" s="51"/>
      <c r="DH48" s="51"/>
      <c r="DI48" s="39">
        <f t="shared" si="31"/>
        <v>0.15999999999999659</v>
      </c>
      <c r="DJ48" s="14">
        <f t="shared" si="74"/>
        <v>34.64</v>
      </c>
      <c r="DK48" s="34">
        <f t="shared" si="75"/>
        <v>10.009952116549659</v>
      </c>
      <c r="DL48" s="34">
        <f t="shared" si="32"/>
        <v>1.6649990881592944E-2</v>
      </c>
      <c r="DM48" s="34" t="e">
        <f t="shared" si="33"/>
        <v>#DIV/0!</v>
      </c>
      <c r="DN48" s="9">
        <f t="shared" si="76"/>
        <v>1.6688522000747677E-2</v>
      </c>
      <c r="DO48" s="9">
        <f t="shared" si="34"/>
        <v>6.6959292517820334E-3</v>
      </c>
      <c r="DP48" s="37"/>
      <c r="DQ48" s="34"/>
      <c r="DR48" s="34"/>
      <c r="DS48" s="34"/>
      <c r="DT48" s="34">
        <v>30.48</v>
      </c>
      <c r="DU48" s="34">
        <v>25.98</v>
      </c>
      <c r="DV48" s="34">
        <f t="shared" si="77"/>
        <v>4.5</v>
      </c>
      <c r="DW48" s="40">
        <f t="shared" si="78"/>
        <v>28.23</v>
      </c>
      <c r="DX48" s="37"/>
      <c r="DY48" s="34"/>
      <c r="DZ48" s="41">
        <v>30.34</v>
      </c>
      <c r="EA48" s="41">
        <v>28.76</v>
      </c>
      <c r="EB48" s="41">
        <f t="shared" si="79"/>
        <v>1.5799999999999983</v>
      </c>
      <c r="EC48" s="42">
        <f t="shared" si="80"/>
        <v>29.55</v>
      </c>
      <c r="ED48" s="41">
        <f t="shared" si="35"/>
        <v>341.61741336366299</v>
      </c>
      <c r="EE48" s="41">
        <f t="shared" si="36"/>
        <v>0.56822717544216728</v>
      </c>
      <c r="EF48" s="41">
        <f t="shared" si="37"/>
        <v>792.59257582036037</v>
      </c>
      <c r="EG48" s="34"/>
      <c r="EH48" s="41">
        <v>25.67</v>
      </c>
      <c r="EI48" s="41">
        <f t="shared" si="81"/>
        <v>5.9699999999999989</v>
      </c>
      <c r="EJ48" s="43">
        <f t="shared" si="82"/>
        <v>31.540000000000003</v>
      </c>
      <c r="EK48" s="41">
        <v>31.64</v>
      </c>
      <c r="EL48" s="41">
        <f t="shared" si="83"/>
        <v>9.9999999999997868E-2</v>
      </c>
      <c r="EM48" s="37"/>
      <c r="EN48" s="34"/>
      <c r="EO48" s="34"/>
      <c r="EP48" s="34"/>
      <c r="EQ48" s="34"/>
      <c r="ER48" s="34">
        <v>27.18</v>
      </c>
      <c r="ES48" s="66">
        <v>33.67</v>
      </c>
      <c r="ET48" s="34">
        <f t="shared" si="84"/>
        <v>6.490000000000002</v>
      </c>
      <c r="EU48" s="66">
        <f t="shared" si="38"/>
        <v>32.01</v>
      </c>
      <c r="EV48" s="51">
        <v>25.2</v>
      </c>
      <c r="EW48" s="64">
        <f t="shared" si="85"/>
        <v>31.2</v>
      </c>
      <c r="EX48" s="51">
        <v>26.23</v>
      </c>
      <c r="EY48" s="51">
        <f t="shared" si="86"/>
        <v>5.9375000000000036</v>
      </c>
      <c r="EZ48" s="63">
        <f t="shared" si="87"/>
        <v>31.79</v>
      </c>
      <c r="FA48" s="9">
        <f t="shared" si="39"/>
        <v>2.4700000000000024</v>
      </c>
      <c r="FB48" s="50">
        <f t="shared" si="88"/>
        <v>32.167500000000004</v>
      </c>
      <c r="FC48" s="34">
        <f t="shared" si="40"/>
        <v>55.609501250270903</v>
      </c>
      <c r="FD48" s="34">
        <f t="shared" si="41"/>
        <v>9.2497714071592449E-2</v>
      </c>
      <c r="FE48" s="34">
        <f t="shared" si="42"/>
        <v>2.0357760463561343</v>
      </c>
      <c r="FF48" s="9">
        <f t="shared" si="89"/>
        <v>9.2622082181903431E-2</v>
      </c>
      <c r="FG48" s="9">
        <f t="shared" si="43"/>
        <v>3.7162722343834949E-2</v>
      </c>
      <c r="FH48" s="34"/>
      <c r="FI48" s="34"/>
      <c r="FJ48" s="34"/>
      <c r="FK48" s="34">
        <v>26.55</v>
      </c>
      <c r="FL48" s="34">
        <v>22.37</v>
      </c>
      <c r="FM48" s="34">
        <f t="shared" si="90"/>
        <v>4.18</v>
      </c>
      <c r="FN48" s="34">
        <f t="shared" si="91"/>
        <v>27.68</v>
      </c>
      <c r="FO48" s="34">
        <f t="shared" si="92"/>
        <v>1.129999999999999</v>
      </c>
      <c r="FP48" s="44">
        <f t="shared" si="93"/>
        <v>27.115000000000002</v>
      </c>
      <c r="FQ48" s="34">
        <f t="shared" si="44"/>
        <v>1849.1068183193192</v>
      </c>
      <c r="FR48" s="34">
        <f t="shared" si="45"/>
        <v>3.0757001937308193</v>
      </c>
      <c r="FS48" s="34">
        <f t="shared" si="46"/>
        <v>5.1921831088256258</v>
      </c>
      <c r="FT48" s="9">
        <f t="shared" si="94"/>
        <v>3.0737503625760194</v>
      </c>
      <c r="FU48" s="9">
        <f t="shared" si="47"/>
        <v>1.2332796735700324</v>
      </c>
      <c r="FV48" s="34"/>
      <c r="FW48" s="41">
        <v>31.95</v>
      </c>
      <c r="FX48" s="34">
        <v>28.13</v>
      </c>
      <c r="FY48" s="34">
        <v>27.36</v>
      </c>
      <c r="FZ48" s="34">
        <v>26.86</v>
      </c>
      <c r="GA48" s="51">
        <v>24.29</v>
      </c>
      <c r="GB48" s="51">
        <f t="shared" si="95"/>
        <v>3.16</v>
      </c>
      <c r="GC48" s="63">
        <f t="shared" si="96"/>
        <v>28.259999999999998</v>
      </c>
      <c r="GD48" s="51">
        <v>30.451368349999999</v>
      </c>
      <c r="GE48" s="51">
        <f t="shared" si="97"/>
        <v>-3.0013683499999999</v>
      </c>
      <c r="GF48" s="63">
        <f t="shared" si="98"/>
        <v>27.171368349999998</v>
      </c>
      <c r="GG48" s="34">
        <f t="shared" si="99"/>
        <v>1.2699999999999996</v>
      </c>
      <c r="GH48" s="11">
        <f t="shared" si="100"/>
        <v>27.556273669999996</v>
      </c>
      <c r="GI48" s="34">
        <f t="shared" si="48"/>
        <v>1361.6025954948861</v>
      </c>
      <c r="GJ48" s="34">
        <f t="shared" si="49"/>
        <v>2.2648131115294006</v>
      </c>
      <c r="GK48" s="34">
        <f t="shared" si="50"/>
        <v>1.3268323190339559</v>
      </c>
      <c r="GL48" s="9">
        <f t="shared" si="101"/>
        <v>2.2637683411483658</v>
      </c>
      <c r="GM48" s="9">
        <f t="shared" si="51"/>
        <v>0.90829089922249107</v>
      </c>
      <c r="GN48" s="34"/>
      <c r="GO48" s="34"/>
      <c r="GP48" s="45">
        <v>24.41</v>
      </c>
      <c r="GQ48" s="66">
        <v>27.66</v>
      </c>
      <c r="GR48" s="66">
        <v>27.41</v>
      </c>
      <c r="GS48" s="51">
        <v>30.05618527</v>
      </c>
      <c r="GT48" s="51">
        <f t="shared" si="102"/>
        <v>-2.5211852700000001</v>
      </c>
      <c r="GU48" s="63">
        <f t="shared" si="103"/>
        <v>28.346185269999999</v>
      </c>
      <c r="GV48" s="51">
        <v>25.47</v>
      </c>
      <c r="GW48" s="51">
        <f t="shared" si="104"/>
        <v>2.0650000000000013</v>
      </c>
      <c r="GX48" s="63">
        <f t="shared" si="105"/>
        <v>28.83</v>
      </c>
      <c r="GY48" s="34">
        <f t="shared" si="106"/>
        <v>0.25</v>
      </c>
      <c r="GZ48" s="11">
        <f t="shared" si="107"/>
        <v>28.0615463175</v>
      </c>
      <c r="HA48" s="34">
        <f t="shared" si="52"/>
        <v>959.09637419099943</v>
      </c>
      <c r="HB48" s="34">
        <f t="shared" si="53"/>
        <v>1.5953069204444255</v>
      </c>
      <c r="HC48" s="34">
        <f t="shared" si="54"/>
        <v>3.5088273674184256</v>
      </c>
      <c r="HD48" s="9">
        <f t="shared" si="108"/>
        <v>1.5948864161606016</v>
      </c>
      <c r="HE48" s="9">
        <f t="shared" si="55"/>
        <v>0.63991566219951279</v>
      </c>
      <c r="HF48" s="37"/>
      <c r="HG48" s="37"/>
      <c r="HH48" s="41">
        <v>28.03</v>
      </c>
      <c r="HI48" s="41">
        <v>33.229999999999997</v>
      </c>
      <c r="HJ48" s="66">
        <v>32.5</v>
      </c>
      <c r="HK48" s="34">
        <v>32.729999999999997</v>
      </c>
      <c r="HL48" s="51">
        <v>26.08</v>
      </c>
      <c r="HM48" s="51">
        <f t="shared" si="109"/>
        <v>6.5349999999999966</v>
      </c>
      <c r="HN48" s="63">
        <f t="shared" si="110"/>
        <v>32.299999999999997</v>
      </c>
      <c r="HO48" s="51">
        <v>27.11</v>
      </c>
      <c r="HP48" s="51">
        <f t="shared" si="111"/>
        <v>5.5049999999999955</v>
      </c>
      <c r="HQ48" s="63">
        <f t="shared" si="112"/>
        <v>32.57</v>
      </c>
      <c r="HR48" s="34">
        <f t="shared" si="113"/>
        <v>0.72999999999999687</v>
      </c>
      <c r="HS48" s="11">
        <f t="shared" si="114"/>
        <v>32.456666666666671</v>
      </c>
      <c r="HT48" s="34">
        <f t="shared" si="56"/>
        <v>45.50425411452958</v>
      </c>
      <c r="HU48" s="34">
        <f t="shared" si="57"/>
        <v>7.5689214819317174E-2</v>
      </c>
      <c r="HV48" s="34">
        <f t="shared" si="58"/>
        <v>1.4342471646415067</v>
      </c>
      <c r="HW48" s="9">
        <f t="shared" si="115"/>
        <v>7.579956258598286E-2</v>
      </c>
      <c r="HX48" s="9">
        <f t="shared" si="59"/>
        <v>3.0413029288574891E-2</v>
      </c>
    </row>
    <row r="49" spans="1:232" s="46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51"/>
      <c r="H49" s="51"/>
      <c r="I49" s="51"/>
      <c r="J49" s="51"/>
      <c r="K49" s="51"/>
      <c r="L49" s="33">
        <f t="shared" si="2"/>
        <v>32.435000000000002</v>
      </c>
      <c r="M49" s="84">
        <f t="shared" si="3"/>
        <v>46.193194817967338</v>
      </c>
      <c r="N49" s="84"/>
      <c r="O49" s="48">
        <v>21.99</v>
      </c>
      <c r="P49" s="85">
        <v>27.66</v>
      </c>
      <c r="Q49" s="85">
        <v>27.58</v>
      </c>
      <c r="R49" s="86">
        <v>26.62</v>
      </c>
      <c r="S49" s="85">
        <v>27.02</v>
      </c>
      <c r="T49" s="87">
        <v>28.02</v>
      </c>
      <c r="U49" s="81"/>
      <c r="V49" s="81"/>
      <c r="W49" s="82"/>
      <c r="X49" s="82"/>
      <c r="Y49" s="88">
        <f t="shared" si="4"/>
        <v>27.569999999999997</v>
      </c>
      <c r="Z49" s="84">
        <f t="shared" si="5"/>
        <v>1348.7019952692535</v>
      </c>
      <c r="AA49" s="48"/>
      <c r="AB49" s="51">
        <v>29.16</v>
      </c>
      <c r="AC49" s="51">
        <v>34.027519460000001</v>
      </c>
      <c r="AD49" s="51">
        <f t="shared" si="61"/>
        <v>33.43</v>
      </c>
      <c r="AE49" s="77">
        <f t="shared" si="62"/>
        <v>33.72875973</v>
      </c>
      <c r="AF49" s="84">
        <f t="shared" si="6"/>
        <v>18.832048731664518</v>
      </c>
      <c r="AG49" s="48"/>
      <c r="AH49" s="31">
        <v>24.64</v>
      </c>
      <c r="AI49" s="31">
        <v>30.74</v>
      </c>
      <c r="AJ49" s="31">
        <f t="shared" si="63"/>
        <v>6.0999999999999979</v>
      </c>
      <c r="AK49" s="31">
        <f t="shared" si="64"/>
        <v>30.26</v>
      </c>
      <c r="AL49" s="31">
        <f t="shared" si="65"/>
        <v>0.47999999999999687</v>
      </c>
      <c r="AM49" s="31">
        <v>30.65</v>
      </c>
      <c r="AN49" s="31">
        <v>28.82</v>
      </c>
      <c r="AO49" s="31">
        <v>29.93</v>
      </c>
      <c r="AP49" s="51">
        <v>26.75</v>
      </c>
      <c r="AQ49" s="63">
        <f t="shared" si="127"/>
        <v>30.23</v>
      </c>
      <c r="AR49" s="51"/>
      <c r="AS49" s="63"/>
      <c r="AT49" s="35">
        <f t="shared" si="7"/>
        <v>30.080000000000002</v>
      </c>
      <c r="AU49" s="34">
        <f t="shared" si="8"/>
        <v>236.53967730666608</v>
      </c>
      <c r="AV49" s="34">
        <f t="shared" si="123"/>
        <v>5.1206606998886652</v>
      </c>
      <c r="AW49" s="34">
        <f t="shared" si="10"/>
        <v>29.379797628967307</v>
      </c>
      <c r="AX49" s="9">
        <f t="shared" si="124"/>
        <v>5.1159423251097165</v>
      </c>
      <c r="AY49" s="9">
        <f t="shared" si="125"/>
        <v>0.17555560946724902</v>
      </c>
      <c r="AZ49" s="9"/>
      <c r="BA49" s="34"/>
      <c r="BB49" s="66">
        <v>37.67</v>
      </c>
      <c r="BC49" s="66">
        <v>39.18</v>
      </c>
      <c r="BD49" s="63">
        <v>38.644801000000001</v>
      </c>
      <c r="BE49" s="51">
        <v>36.51</v>
      </c>
      <c r="BF49" s="51">
        <f t="shared" si="118"/>
        <v>1.9882670000000005</v>
      </c>
      <c r="BG49" s="63">
        <f t="shared" si="66"/>
        <v>41.32</v>
      </c>
      <c r="BH49" s="11">
        <f t="shared" si="67"/>
        <v>39.203700249999997</v>
      </c>
      <c r="BI49" s="34">
        <f t="shared" si="68"/>
        <v>0.42251826201867143</v>
      </c>
      <c r="BJ49" s="34">
        <f t="shared" si="13"/>
        <v>9.1467642297459895E-3</v>
      </c>
      <c r="BK49" s="34">
        <f t="shared" si="14"/>
        <v>111.05534988049206</v>
      </c>
      <c r="BL49" s="9">
        <f t="shared" si="69"/>
        <v>9.1710316680902806E-3</v>
      </c>
      <c r="BM49" s="9">
        <f t="shared" si="15"/>
        <v>3.1470762405448003E-4</v>
      </c>
      <c r="BN49" s="34"/>
      <c r="BO49" s="34"/>
      <c r="BP49" s="34"/>
      <c r="BQ49" s="34">
        <v>33.25</v>
      </c>
      <c r="BR49" s="34">
        <v>30.81</v>
      </c>
      <c r="BS49" s="34">
        <f t="shared" si="16"/>
        <v>2.4400000000000013</v>
      </c>
      <c r="BT49" s="34">
        <v>30.74</v>
      </c>
      <c r="BU49" s="34">
        <v>32.5</v>
      </c>
      <c r="BV49" s="51"/>
      <c r="BW49" s="51"/>
      <c r="BX49" s="51"/>
      <c r="BY49" s="35">
        <f t="shared" si="17"/>
        <v>31.824999999999999</v>
      </c>
      <c r="BZ49" s="34">
        <f t="shared" si="18"/>
        <v>70.519625941907705</v>
      </c>
      <c r="CA49" s="34">
        <f t="shared" si="19"/>
        <v>1.5266236990059483</v>
      </c>
      <c r="CB49" s="34">
        <f t="shared" si="20"/>
        <v>22.983914636831759</v>
      </c>
      <c r="CC49" s="9">
        <f t="shared" si="70"/>
        <v>1.5262592089605622</v>
      </c>
      <c r="CD49" s="9">
        <f t="shared" si="21"/>
        <v>5.2374195916746698E-2</v>
      </c>
      <c r="CE49" s="34"/>
      <c r="CF49" s="34"/>
      <c r="CG49" s="34">
        <v>33.61</v>
      </c>
      <c r="CH49" s="34">
        <v>33.32</v>
      </c>
      <c r="CI49" s="34">
        <f t="shared" si="71"/>
        <v>0.28999999999999915</v>
      </c>
      <c r="CJ49" s="36">
        <f t="shared" si="22"/>
        <v>33.465000000000003</v>
      </c>
      <c r="CK49" s="34">
        <f t="shared" si="72"/>
        <v>22.612157407263126</v>
      </c>
      <c r="CL49" s="34">
        <f t="shared" si="23"/>
        <v>0.48951274092148062</v>
      </c>
      <c r="CM49" s="34">
        <f t="shared" si="24"/>
        <v>22.983914636831873</v>
      </c>
      <c r="CN49" s="37"/>
      <c r="CO49" s="34">
        <v>28.82</v>
      </c>
      <c r="CP49" s="34">
        <v>31.07</v>
      </c>
      <c r="CQ49" s="51">
        <v>22.71</v>
      </c>
      <c r="CR49" s="51"/>
      <c r="CS49" s="51"/>
      <c r="CT49" s="51"/>
      <c r="CU49" s="34">
        <f t="shared" si="25"/>
        <v>2.25</v>
      </c>
      <c r="CV49" s="38">
        <f t="shared" si="26"/>
        <v>29.945</v>
      </c>
      <c r="CW49" s="34">
        <f t="shared" si="27"/>
        <v>259.75624645762804</v>
      </c>
      <c r="CX49" s="34">
        <f t="shared" si="28"/>
        <v>5.6232578733998508</v>
      </c>
      <c r="CY49" s="34">
        <f t="shared" si="29"/>
        <v>19.191636090587934</v>
      </c>
      <c r="CZ49" s="9">
        <f t="shared" si="73"/>
        <v>5.6177795029519961</v>
      </c>
      <c r="DA49" s="9">
        <f t="shared" si="30"/>
        <v>0.19277635317599215</v>
      </c>
      <c r="DB49" s="34"/>
      <c r="DC49" s="34"/>
      <c r="DD49" s="34"/>
      <c r="DE49" s="34">
        <v>38.28</v>
      </c>
      <c r="DF49" s="34">
        <v>36.79</v>
      </c>
      <c r="DG49" s="51"/>
      <c r="DH49" s="51"/>
      <c r="DI49" s="39">
        <f t="shared" si="31"/>
        <v>1.490000000000002</v>
      </c>
      <c r="DJ49" s="14">
        <f t="shared" si="74"/>
        <v>37.534999999999997</v>
      </c>
      <c r="DK49" s="34">
        <f t="shared" si="75"/>
        <v>1.3441817664836346</v>
      </c>
      <c r="DL49" s="34">
        <f t="shared" si="32"/>
        <v>2.9099129683076191E-2</v>
      </c>
      <c r="DM49" s="34" t="e">
        <f t="shared" si="33"/>
        <v>#DIV/0!</v>
      </c>
      <c r="DN49" s="9">
        <f t="shared" si="76"/>
        <v>2.9157280985525346E-2</v>
      </c>
      <c r="DO49" s="9">
        <f t="shared" si="34"/>
        <v>1.0005437724929706E-3</v>
      </c>
      <c r="DP49" s="37"/>
      <c r="DQ49" s="34"/>
      <c r="DR49" s="34"/>
      <c r="DS49" s="34"/>
      <c r="DT49" s="34">
        <v>31.16</v>
      </c>
      <c r="DU49" s="34">
        <v>30.16</v>
      </c>
      <c r="DV49" s="34">
        <f t="shared" si="77"/>
        <v>1</v>
      </c>
      <c r="DW49" s="40">
        <f t="shared" si="78"/>
        <v>30.66</v>
      </c>
      <c r="DX49" s="37"/>
      <c r="DY49" s="34"/>
      <c r="DZ49" s="41">
        <v>33.78</v>
      </c>
      <c r="EA49" s="41">
        <v>31.59</v>
      </c>
      <c r="EB49" s="41">
        <f t="shared" si="79"/>
        <v>2.1900000000000013</v>
      </c>
      <c r="EC49" s="42">
        <f t="shared" si="80"/>
        <v>32.685000000000002</v>
      </c>
      <c r="ED49" s="41">
        <f t="shared" si="35"/>
        <v>38.839890782083792</v>
      </c>
      <c r="EE49" s="41">
        <f t="shared" si="36"/>
        <v>0.84081412717045068</v>
      </c>
      <c r="EF49" s="41">
        <f t="shared" si="37"/>
        <v>1172.8109172561078</v>
      </c>
      <c r="EG49" s="34"/>
      <c r="EH49" s="41">
        <v>26.84</v>
      </c>
      <c r="EI49" s="41">
        <f t="shared" si="81"/>
        <v>8.5999999999999979</v>
      </c>
      <c r="EJ49" s="43">
        <f t="shared" si="82"/>
        <v>32.71</v>
      </c>
      <c r="EK49" s="41">
        <v>35.44</v>
      </c>
      <c r="EL49" s="41">
        <f t="shared" si="83"/>
        <v>2.7299999999999969</v>
      </c>
      <c r="EM49" s="37"/>
      <c r="EN49" s="34"/>
      <c r="EO49" s="34"/>
      <c r="EP49" s="34"/>
      <c r="EQ49" s="34"/>
      <c r="ER49" s="34">
        <v>27.92</v>
      </c>
      <c r="ES49" s="66">
        <v>32.020000000000003</v>
      </c>
      <c r="ET49" s="34">
        <f t="shared" si="84"/>
        <v>4.1000000000000014</v>
      </c>
      <c r="EU49" s="66">
        <f t="shared" si="38"/>
        <v>32.75</v>
      </c>
      <c r="EV49" s="51">
        <v>24.89</v>
      </c>
      <c r="EW49" s="64">
        <f t="shared" si="85"/>
        <v>30.89</v>
      </c>
      <c r="EX49" s="51">
        <v>25.41</v>
      </c>
      <c r="EY49" s="51">
        <f t="shared" si="86"/>
        <v>6.2475000000000023</v>
      </c>
      <c r="EZ49" s="63">
        <f t="shared" si="87"/>
        <v>30.97</v>
      </c>
      <c r="FA49" s="9">
        <f t="shared" si="39"/>
        <v>1.8599999999999994</v>
      </c>
      <c r="FB49" s="50">
        <f t="shared" si="88"/>
        <v>31.657500000000002</v>
      </c>
      <c r="FC49" s="34">
        <f t="shared" si="40"/>
        <v>79.206532284467443</v>
      </c>
      <c r="FD49" s="34">
        <f t="shared" si="41"/>
        <v>1.7146796751468512</v>
      </c>
      <c r="FE49" s="34">
        <f t="shared" si="42"/>
        <v>37.738271100796098</v>
      </c>
      <c r="FF49" s="9">
        <f t="shared" si="89"/>
        <v>1.7141578884561999</v>
      </c>
      <c r="FG49" s="9">
        <f t="shared" si="43"/>
        <v>5.8822014344066531E-2</v>
      </c>
      <c r="FH49" s="34"/>
      <c r="FI49" s="34"/>
      <c r="FJ49" s="34"/>
      <c r="FK49" s="34">
        <v>28.99</v>
      </c>
      <c r="FL49" s="34">
        <v>21.93</v>
      </c>
      <c r="FM49" s="34">
        <f t="shared" si="90"/>
        <v>7.0599999999999987</v>
      </c>
      <c r="FN49" s="34">
        <f t="shared" si="91"/>
        <v>27.24</v>
      </c>
      <c r="FO49" s="34">
        <f t="shared" si="92"/>
        <v>1.75</v>
      </c>
      <c r="FP49" s="44">
        <f t="shared" si="93"/>
        <v>28.114999999999998</v>
      </c>
      <c r="FQ49" s="34">
        <f t="shared" si="44"/>
        <v>924.19156406293359</v>
      </c>
      <c r="FR49" s="34">
        <f t="shared" si="45"/>
        <v>20.007093419385217</v>
      </c>
      <c r="FS49" s="34">
        <f t="shared" si="46"/>
        <v>33.774583335712379</v>
      </c>
      <c r="FT49" s="9">
        <f t="shared" si="94"/>
        <v>19.973288782425843</v>
      </c>
      <c r="FU49" s="9">
        <f t="shared" si="47"/>
        <v>0.68539140248985087</v>
      </c>
      <c r="FV49" s="34"/>
      <c r="FW49" s="41">
        <v>30.49</v>
      </c>
      <c r="FX49" s="34">
        <v>29.29</v>
      </c>
      <c r="FY49" s="34">
        <v>29.82</v>
      </c>
      <c r="FZ49" s="34">
        <v>27.54</v>
      </c>
      <c r="GA49" s="51">
        <v>25.49</v>
      </c>
      <c r="GB49" s="51">
        <f t="shared" si="95"/>
        <v>3.393333333333338</v>
      </c>
      <c r="GC49" s="63">
        <f t="shared" si="96"/>
        <v>29.459999999999997</v>
      </c>
      <c r="GD49" s="51" t="s">
        <v>235</v>
      </c>
      <c r="GE49" s="51"/>
      <c r="GF49" s="63"/>
      <c r="GG49" s="34">
        <f t="shared" si="99"/>
        <v>2.2800000000000011</v>
      </c>
      <c r="GH49" s="11">
        <f t="shared" si="100"/>
        <v>29.0275</v>
      </c>
      <c r="GI49" s="34">
        <f t="shared" si="48"/>
        <v>490.81406547309524</v>
      </c>
      <c r="GJ49" s="34">
        <f t="shared" si="49"/>
        <v>10.625246151673144</v>
      </c>
      <c r="GK49" s="34">
        <f t="shared" si="50"/>
        <v>6.2247608511109958</v>
      </c>
      <c r="GL49" s="9">
        <f t="shared" si="101"/>
        <v>10.61108296631744</v>
      </c>
      <c r="GM49" s="9">
        <f t="shared" si="51"/>
        <v>0.36412356099410342</v>
      </c>
      <c r="GN49" s="34"/>
      <c r="GO49" s="34"/>
      <c r="GP49" s="45">
        <v>25.42</v>
      </c>
      <c r="GQ49" s="66">
        <v>29.49</v>
      </c>
      <c r="GR49" s="66">
        <v>29.83</v>
      </c>
      <c r="GS49" s="51">
        <v>32.322137640000001</v>
      </c>
      <c r="GT49" s="51">
        <f t="shared" si="102"/>
        <v>-2.6621376400000045</v>
      </c>
      <c r="GU49" s="63">
        <f t="shared" si="103"/>
        <v>30.61213764</v>
      </c>
      <c r="GV49" s="51">
        <v>27.41</v>
      </c>
      <c r="GW49" s="51">
        <f t="shared" si="104"/>
        <v>2.2499999999999964</v>
      </c>
      <c r="GX49" s="63">
        <f t="shared" si="105"/>
        <v>30.77</v>
      </c>
      <c r="GY49" s="34">
        <f t="shared" si="106"/>
        <v>0.33999999999999986</v>
      </c>
      <c r="GZ49" s="11">
        <f t="shared" si="107"/>
        <v>30.175534409999997</v>
      </c>
      <c r="HA49" s="34">
        <f t="shared" si="52"/>
        <v>221.37523524775423</v>
      </c>
      <c r="HB49" s="34">
        <f t="shared" si="53"/>
        <v>4.7923776677522198</v>
      </c>
      <c r="HC49" s="34">
        <f t="shared" si="54"/>
        <v>10.540683864725747</v>
      </c>
      <c r="HD49" s="9">
        <f t="shared" si="108"/>
        <v>4.7881408438924247</v>
      </c>
      <c r="HE49" s="9">
        <f t="shared" si="55"/>
        <v>0.16430697037745348</v>
      </c>
      <c r="HF49" s="37"/>
      <c r="HG49" s="37"/>
      <c r="HH49" s="41">
        <v>31.26</v>
      </c>
      <c r="HI49" s="41">
        <v>33.75</v>
      </c>
      <c r="HJ49" s="66">
        <v>33.520000000000003</v>
      </c>
      <c r="HK49" s="34">
        <v>33.74</v>
      </c>
      <c r="HL49" s="51">
        <v>27.09</v>
      </c>
      <c r="HM49" s="51">
        <f t="shared" si="109"/>
        <v>6.5400000000000027</v>
      </c>
      <c r="HN49" s="63">
        <f t="shared" si="110"/>
        <v>33.31</v>
      </c>
      <c r="HO49" s="51">
        <v>28.25</v>
      </c>
      <c r="HP49" s="51">
        <f t="shared" si="111"/>
        <v>5.3800000000000026</v>
      </c>
      <c r="HQ49" s="63">
        <f t="shared" si="112"/>
        <v>33.71</v>
      </c>
      <c r="HR49" s="34">
        <f t="shared" si="113"/>
        <v>0.22999999999999687</v>
      </c>
      <c r="HS49" s="11">
        <f t="shared" si="114"/>
        <v>33.513333333333343</v>
      </c>
      <c r="HT49" s="34">
        <f t="shared" si="56"/>
        <v>21.866737929155956</v>
      </c>
      <c r="HU49" s="34">
        <f t="shared" si="57"/>
        <v>0.47337574323070319</v>
      </c>
      <c r="HV49" s="34">
        <f t="shared" si="58"/>
        <v>8.9700734663378423</v>
      </c>
      <c r="HW49" s="9">
        <f t="shared" si="115"/>
        <v>0.47357560345994976</v>
      </c>
      <c r="HX49" s="9">
        <f t="shared" si="59"/>
        <v>1.6250936467007326E-2</v>
      </c>
    </row>
    <row r="50" spans="1:232" ht="15.75" customHeight="1">
      <c r="A50" s="54" t="s">
        <v>197</v>
      </c>
      <c r="B50" s="3"/>
      <c r="E50">
        <f>AVERAGE(E2:E49)</f>
        <v>4.4543749999999998</v>
      </c>
      <c r="G50" s="51">
        <v>21.7</v>
      </c>
      <c r="H50" s="51">
        <f t="shared" ref="H50:H73" si="128">G50+6.76</f>
        <v>28.46</v>
      </c>
      <c r="I50" s="51">
        <v>20.82</v>
      </c>
      <c r="J50">
        <f>I50+6.76</f>
        <v>27.58</v>
      </c>
      <c r="K50">
        <f>J50-H50</f>
        <v>-0.88000000000000256</v>
      </c>
      <c r="U50" s="81">
        <v>21.9</v>
      </c>
      <c r="V50" s="81">
        <v>21.27</v>
      </c>
      <c r="W50" s="82">
        <f>U50+2.31</f>
        <v>24.209999999999997</v>
      </c>
      <c r="X50" s="82">
        <f>V50+2.31</f>
        <v>23.58</v>
      </c>
      <c r="Y50" s="88">
        <f>AVERAGE(W50:X50)</f>
        <v>23.894999999999996</v>
      </c>
      <c r="Z50" s="84">
        <f t="shared" si="5"/>
        <v>17251.465738707604</v>
      </c>
      <c r="AB50" s="51">
        <v>27.07</v>
      </c>
      <c r="AC50" s="51">
        <v>30.6579011</v>
      </c>
      <c r="AD50" s="51">
        <f t="shared" si="61"/>
        <v>31.34</v>
      </c>
      <c r="AE50" s="77">
        <f t="shared" si="62"/>
        <v>30.99895055</v>
      </c>
      <c r="AF50" s="84">
        <f t="shared" si="6"/>
        <v>125.05932905065089</v>
      </c>
      <c r="AJ50" s="1">
        <f>AVERAGE(AJ2:AJ49)</f>
        <v>5.619791666666667</v>
      </c>
      <c r="AK50" s="1"/>
      <c r="AL50" s="1"/>
      <c r="AP50" s="51">
        <v>25.25</v>
      </c>
      <c r="AQ50" s="63">
        <f t="shared" si="127"/>
        <v>28.73</v>
      </c>
      <c r="AR50" s="51">
        <v>24.28</v>
      </c>
      <c r="AS50" s="63">
        <f>AR50+3.48</f>
        <v>27.76</v>
      </c>
      <c r="AT50" s="10">
        <f>(AQ50+AS50)/2</f>
        <v>28.245000000000001</v>
      </c>
      <c r="AU50" s="9">
        <f t="shared" si="8"/>
        <v>844.5123402780672</v>
      </c>
      <c r="AV50" s="9" t="e">
        <f t="shared" si="123"/>
        <v>#DIV/0!</v>
      </c>
      <c r="AW50" s="9" t="e">
        <f t="shared" si="10"/>
        <v>#DIV/0!</v>
      </c>
      <c r="AX50" s="9">
        <f t="shared" si="124"/>
        <v>3.1434587990120757E-9</v>
      </c>
      <c r="AY50" s="9">
        <f t="shared" si="125"/>
        <v>4.9036506118546749E-2</v>
      </c>
      <c r="AZ50" s="9"/>
      <c r="BA50" s="9"/>
      <c r="BB50" s="65"/>
      <c r="BC50" s="65"/>
      <c r="BD50" s="63">
        <v>34.197095820000001</v>
      </c>
      <c r="BE50" s="51">
        <v>30.75</v>
      </c>
      <c r="BF50" s="51">
        <f>AVERAGE(BF2:BF49)</f>
        <v>4.8090673001250002</v>
      </c>
      <c r="BG50" s="63">
        <f t="shared" si="66"/>
        <v>35.56</v>
      </c>
      <c r="BH50" s="11">
        <f t="shared" si="67"/>
        <v>34.878547910000002</v>
      </c>
      <c r="BL50" s="9">
        <f t="shared" si="69"/>
        <v>3.1659997328979199E-11</v>
      </c>
      <c r="BM50" s="9">
        <f t="shared" si="15"/>
        <v>4.9388134281371193E-4</v>
      </c>
      <c r="BT50" s="9"/>
      <c r="BU50" s="9"/>
      <c r="BV50" s="51">
        <v>24.9</v>
      </c>
      <c r="BW50" s="51">
        <v>24.24</v>
      </c>
      <c r="BX50" s="51"/>
      <c r="BY50" s="10">
        <f>(AVERAGE(BV50:BW50))+4.5</f>
        <v>29.07</v>
      </c>
      <c r="BZ50" s="34">
        <f t="shared" si="18"/>
        <v>476.55825845679402</v>
      </c>
      <c r="CA50" s="9" t="e">
        <f t="shared" si="19"/>
        <v>#DIV/0!</v>
      </c>
      <c r="CB50" s="9" t="e">
        <f t="shared" si="20"/>
        <v>#DIV/0!</v>
      </c>
      <c r="CC50" s="9">
        <f t="shared" si="70"/>
        <v>1.7744265460296331E-9</v>
      </c>
      <c r="CD50" s="9">
        <f t="shared" si="21"/>
        <v>2.768023497194869E-2</v>
      </c>
      <c r="CH50" s="9"/>
      <c r="CJ50" s="11"/>
      <c r="CL50" s="9"/>
      <c r="CN50" s="6"/>
      <c r="CO50" s="9"/>
      <c r="CP50" s="9"/>
      <c r="CQ50" s="51">
        <v>19.03</v>
      </c>
      <c r="CR50" s="51">
        <v>19.09</v>
      </c>
      <c r="CS50" s="51">
        <f>CQ50+7.18</f>
        <v>26.21</v>
      </c>
      <c r="CT50" s="51">
        <f>CR50+7.18</f>
        <v>26.27</v>
      </c>
      <c r="CV50" s="12">
        <f>AVERAGE(CS50:CT50)</f>
        <v>26.240000000000002</v>
      </c>
      <c r="CW50" s="9">
        <f t="shared" si="27"/>
        <v>3392.4386306628526</v>
      </c>
      <c r="CX50" s="9" t="e">
        <f t="shared" si="28"/>
        <v>#DIV/0!</v>
      </c>
      <c r="CY50" s="9" t="e">
        <f t="shared" si="29"/>
        <v>#DIV/0!</v>
      </c>
      <c r="CZ50" s="9">
        <f t="shared" si="73"/>
        <v>1.2617488389648882E-8</v>
      </c>
      <c r="DA50" s="9">
        <f t="shared" si="30"/>
        <v>0.19682699414230007</v>
      </c>
      <c r="DE50" s="9"/>
      <c r="DF50" s="9"/>
      <c r="DG50" s="51">
        <v>37.307783469999997</v>
      </c>
      <c r="DH50" s="51">
        <v>37.988346470000003</v>
      </c>
      <c r="DJ50" s="14">
        <f>AVERAGE(DE50:DH50)</f>
        <v>37.64806497</v>
      </c>
      <c r="DK50" s="34">
        <f t="shared" si="75"/>
        <v>1.2428045398860625</v>
      </c>
      <c r="DL50" s="9" t="e">
        <f t="shared" si="32"/>
        <v>#DIV/0!</v>
      </c>
      <c r="DM50" s="9" t="e">
        <f t="shared" si="33"/>
        <v>#DIV/0!</v>
      </c>
      <c r="DN50" s="9">
        <f t="shared" si="76"/>
        <v>4.6430479132103802E-12</v>
      </c>
      <c r="DP50" s="6"/>
      <c r="DU50" s="9"/>
      <c r="DV50" s="9"/>
      <c r="DW50" s="15"/>
      <c r="DX50" s="6"/>
      <c r="DY50" s="9"/>
      <c r="EA50" s="16"/>
      <c r="EC50" s="17"/>
      <c r="EE50" s="16"/>
      <c r="EG50" s="9"/>
      <c r="EI50" s="16">
        <f>AVERAGE(EI2:EI49)</f>
        <v>5.8702083333333333</v>
      </c>
      <c r="EK50" s="16"/>
      <c r="EL50" s="16"/>
      <c r="EM50" s="6"/>
      <c r="EQ50" s="9"/>
      <c r="ET50" s="9">
        <f>AVERAGE(ET2:ET49)</f>
        <v>4.831875000000001</v>
      </c>
      <c r="EU50" s="65"/>
      <c r="EV50" s="51">
        <v>24.46</v>
      </c>
      <c r="EW50" s="64">
        <f t="shared" si="85"/>
        <v>30.46</v>
      </c>
      <c r="EX50" s="51">
        <v>26.54</v>
      </c>
      <c r="EY50" s="51">
        <f>AVERAGE(EY2:EY49)</f>
        <v>5.5597395833333332</v>
      </c>
      <c r="EZ50" s="63">
        <f t="shared" si="87"/>
        <v>32.1</v>
      </c>
      <c r="FA50" s="9">
        <f>ABS(EW50-EZ50)</f>
        <v>1.6400000000000006</v>
      </c>
      <c r="FB50" s="50">
        <f t="shared" si="88"/>
        <v>31.28</v>
      </c>
      <c r="FC50" s="34">
        <f t="shared" ref="FC50:FC73" si="129">10^(-(0.3012*FB50)+11.434)</f>
        <v>102.91152171457793</v>
      </c>
      <c r="FD50" s="34" t="e">
        <f t="shared" ref="FD50:FD73" si="130">FC50/$M50</f>
        <v>#DIV/0!</v>
      </c>
      <c r="FE50" s="34" t="e">
        <f t="shared" ref="FE50:FE73" si="131">FD50/MIN(FD$2:FD$49)</f>
        <v>#DIV/0!</v>
      </c>
      <c r="FF50" s="9">
        <f t="shared" ref="FF50:FF73" si="132">2^($L50-FB50)</f>
        <v>3.8351445331590809E-10</v>
      </c>
      <c r="FG50" s="9">
        <f t="shared" ref="FG50:FG73" si="133">2^($Y50-FB50)</f>
        <v>5.9826484261499124E-3</v>
      </c>
      <c r="FM50" s="9">
        <f>AVERAGE(FM2:FM49)</f>
        <v>5.3064583333333335</v>
      </c>
      <c r="FN50" s="9"/>
      <c r="FP50" s="7" t="e">
        <f t="shared" si="93"/>
        <v>#DIV/0!</v>
      </c>
      <c r="FT50" s="9" t="e">
        <f t="shared" si="94"/>
        <v>#DIV/0!</v>
      </c>
      <c r="FU50" s="9" t="e">
        <f t="shared" si="47"/>
        <v>#DIV/0!</v>
      </c>
      <c r="FW50" s="16"/>
      <c r="FY50" s="9"/>
      <c r="FZ50" s="9"/>
      <c r="GA50" s="51">
        <v>21.56</v>
      </c>
      <c r="GB50" s="51">
        <f>AVERAGE(GB2:GB49)</f>
        <v>3.9680555555555568</v>
      </c>
      <c r="GC50" s="63">
        <f t="shared" si="96"/>
        <v>25.529999999999998</v>
      </c>
      <c r="GD50" s="51">
        <v>27.23643049</v>
      </c>
      <c r="GE50" s="51">
        <f>AVERAGE(GE2:GE49)</f>
        <v>-3.2816874937588643</v>
      </c>
      <c r="GF50" s="63">
        <f t="shared" si="98"/>
        <v>23.956430489999999</v>
      </c>
      <c r="GH50" s="11">
        <f t="shared" si="100"/>
        <v>24.743215244999998</v>
      </c>
      <c r="GL50" s="9">
        <f t="shared" si="101"/>
        <v>3.5608200123691521E-8</v>
      </c>
      <c r="GM50" s="9">
        <f t="shared" si="51"/>
        <v>0.55547148376323718</v>
      </c>
      <c r="GN50" s="9"/>
      <c r="GO50" s="9"/>
      <c r="GP50" s="8"/>
      <c r="GQ50" s="65"/>
      <c r="GR50" s="65"/>
      <c r="GS50" s="51">
        <v>29.770432750000001</v>
      </c>
      <c r="GT50" s="51">
        <f>AVERAGE(GT2:GT49)</f>
        <v>-1.7124407057446807</v>
      </c>
      <c r="GU50" s="63">
        <f t="shared" si="103"/>
        <v>28.06043275</v>
      </c>
      <c r="GV50" s="51">
        <v>24.07</v>
      </c>
      <c r="GW50" s="51">
        <f>AVERAGE(GW2:GW49)</f>
        <v>3.3558510638297867</v>
      </c>
      <c r="GX50" s="63">
        <f t="shared" si="105"/>
        <v>27.43</v>
      </c>
      <c r="GZ50" s="11">
        <f t="shared" si="107"/>
        <v>27.745216374999998</v>
      </c>
      <c r="HD50" s="9">
        <f t="shared" si="108"/>
        <v>4.4448553781599582E-9</v>
      </c>
      <c r="HE50" s="9">
        <f t="shared" si="55"/>
        <v>6.9337691976652224E-2</v>
      </c>
      <c r="HF50" s="6"/>
      <c r="HG50" s="6"/>
      <c r="HH50" s="16"/>
      <c r="HI50" s="16"/>
      <c r="HJ50" s="65"/>
      <c r="HK50" s="9"/>
      <c r="HL50" s="51">
        <v>23.63</v>
      </c>
      <c r="HM50" s="51">
        <f>AVERAGE(HM2:HM49)</f>
        <v>6.2200000000000024</v>
      </c>
      <c r="HN50" s="63">
        <f t="shared" si="110"/>
        <v>29.849999999999998</v>
      </c>
      <c r="HO50" s="51">
        <v>24.94</v>
      </c>
      <c r="HP50" s="51">
        <f>AVERAGE(HP2:HP49)</f>
        <v>5.4618750000000018</v>
      </c>
      <c r="HQ50" s="63">
        <f t="shared" si="112"/>
        <v>30.400000000000002</v>
      </c>
      <c r="HS50" s="11">
        <f t="shared" si="114"/>
        <v>30.125</v>
      </c>
      <c r="HW50" s="9">
        <f t="shared" si="115"/>
        <v>8.5402656645017841E-10</v>
      </c>
      <c r="HX50" s="9">
        <f t="shared" si="59"/>
        <v>1.3322420183874294E-2</v>
      </c>
    </row>
    <row r="51" spans="1:232" ht="15.75" customHeight="1">
      <c r="A51" s="54" t="s">
        <v>198</v>
      </c>
      <c r="B51" s="3"/>
      <c r="G51" s="51">
        <v>20.37</v>
      </c>
      <c r="H51" s="51">
        <f t="shared" si="128"/>
        <v>27.130000000000003</v>
      </c>
      <c r="I51" s="51">
        <v>19.600000000000001</v>
      </c>
      <c r="J51">
        <f t="shared" ref="J51:J73" si="134">I51+6.76</f>
        <v>26.36</v>
      </c>
      <c r="K51">
        <f t="shared" ref="K51:K73" si="135">J51-H51</f>
        <v>-0.77000000000000313</v>
      </c>
      <c r="U51" s="81">
        <v>22.84</v>
      </c>
      <c r="V51" s="81">
        <v>22.25</v>
      </c>
      <c r="W51" s="82">
        <f t="shared" ref="W51:W73" si="136">U51+2.31</f>
        <v>25.15</v>
      </c>
      <c r="X51" s="82">
        <f t="shared" ref="X51:X73" si="137">V51+2.31</f>
        <v>24.56</v>
      </c>
      <c r="Y51" s="88">
        <f t="shared" ref="Y51:Y73" si="138">AVERAGE(W51:X51)</f>
        <v>24.854999999999997</v>
      </c>
      <c r="Z51" s="84">
        <f t="shared" si="5"/>
        <v>8864.9032469593967</v>
      </c>
      <c r="AB51" s="51">
        <v>26.12</v>
      </c>
      <c r="AC51" s="51">
        <v>30.066998229999999</v>
      </c>
      <c r="AD51" s="51">
        <f t="shared" si="61"/>
        <v>30.39</v>
      </c>
      <c r="AE51" s="77">
        <f t="shared" si="62"/>
        <v>30.228499114999998</v>
      </c>
      <c r="AF51" s="84">
        <f t="shared" si="6"/>
        <v>213.39098424457478</v>
      </c>
      <c r="AP51" s="51">
        <v>24.09</v>
      </c>
      <c r="AQ51" s="63">
        <f t="shared" si="127"/>
        <v>27.57</v>
      </c>
      <c r="AR51" s="51">
        <v>23.32</v>
      </c>
      <c r="AS51" s="63">
        <f t="shared" ref="AS51:AS73" si="139">AR51+3.48</f>
        <v>26.8</v>
      </c>
      <c r="AT51" s="10">
        <f t="shared" ref="AT51:AT73" si="140">(AQ51+AS51)/2</f>
        <v>27.185000000000002</v>
      </c>
      <c r="AZ51" s="9"/>
      <c r="BA51" s="9"/>
      <c r="BB51" s="65"/>
      <c r="BC51" s="65"/>
      <c r="BD51" s="63">
        <v>39.348063279999998</v>
      </c>
      <c r="BE51" s="51">
        <v>34.08</v>
      </c>
      <c r="BF51" s="51"/>
      <c r="BG51" s="63">
        <f t="shared" si="66"/>
        <v>38.89</v>
      </c>
      <c r="BH51" s="11">
        <f t="shared" si="67"/>
        <v>39.119031640000003</v>
      </c>
      <c r="BT51" s="9"/>
      <c r="BU51" s="9"/>
      <c r="BV51" s="51">
        <v>24.25</v>
      </c>
      <c r="BW51" s="51">
        <v>23.46</v>
      </c>
      <c r="BX51" s="51"/>
      <c r="BY51" s="10">
        <f t="shared" ref="BY51:BY73" si="141">(AVERAGE(BV51:BW51))+4.5</f>
        <v>28.355</v>
      </c>
      <c r="BZ51" s="34">
        <f t="shared" si="18"/>
        <v>782.4813586866278</v>
      </c>
      <c r="CH51" s="9"/>
      <c r="CJ51" s="11"/>
      <c r="CL51" s="9"/>
      <c r="CN51" s="6"/>
      <c r="CO51" s="9"/>
      <c r="CP51" s="9"/>
      <c r="CQ51" s="51">
        <v>19.170000000000002</v>
      </c>
      <c r="CR51" s="51">
        <v>18.63</v>
      </c>
      <c r="CS51" s="51">
        <f t="shared" ref="CS51:CS73" si="142">CQ51+7.18</f>
        <v>26.35</v>
      </c>
      <c r="CT51" s="51">
        <f t="shared" ref="CT51:CT73" si="143">CR51+7.18</f>
        <v>25.81</v>
      </c>
      <c r="CV51" s="12">
        <f t="shared" ref="CV51:CV73" si="144">AVERAGE(CS51:CT51)</f>
        <v>26.08</v>
      </c>
      <c r="CW51" s="9">
        <f t="shared" si="27"/>
        <v>3790.5654516660893</v>
      </c>
      <c r="DE51" s="9"/>
      <c r="DF51" s="9"/>
      <c r="DG51" s="51">
        <v>35.525954849999998</v>
      </c>
      <c r="DH51" s="51">
        <v>35.051266419999997</v>
      </c>
      <c r="DJ51" s="14">
        <f t="shared" ref="DJ51:DJ73" si="145">AVERAGE(DE51:DH51)</f>
        <v>35.288610634999998</v>
      </c>
      <c r="DK51" s="34">
        <f t="shared" si="75"/>
        <v>6.3836707115520213</v>
      </c>
      <c r="DN51" s="9"/>
      <c r="DP51" s="6"/>
      <c r="DU51" s="9"/>
      <c r="DV51" s="9"/>
      <c r="DW51" s="15"/>
      <c r="DX51" s="6"/>
      <c r="DY51" s="9"/>
      <c r="EA51" s="16"/>
      <c r="EC51" s="17"/>
      <c r="EE51" s="16"/>
      <c r="EG51" s="9"/>
      <c r="EK51" s="16"/>
      <c r="EL51" s="16"/>
      <c r="EM51" s="6"/>
      <c r="EQ51" s="9"/>
      <c r="ET51" s="9"/>
      <c r="EU51" s="65"/>
      <c r="EV51" s="51">
        <v>23.82</v>
      </c>
      <c r="EW51" s="64">
        <f t="shared" si="85"/>
        <v>29.82</v>
      </c>
      <c r="EX51" s="51">
        <v>27.25</v>
      </c>
      <c r="EY51" s="51"/>
      <c r="EZ51" s="63">
        <f t="shared" si="87"/>
        <v>32.81</v>
      </c>
      <c r="FA51" s="9">
        <f t="shared" ref="FA51:FA73" si="146">ABS(EW51-EZ51)</f>
        <v>2.990000000000002</v>
      </c>
      <c r="FB51" s="50">
        <f t="shared" si="88"/>
        <v>31.315000000000001</v>
      </c>
      <c r="FC51" s="34">
        <f t="shared" si="129"/>
        <v>100.44353758394966</v>
      </c>
      <c r="FD51" s="34" t="e">
        <f t="shared" si="130"/>
        <v>#DIV/0!</v>
      </c>
      <c r="FE51" s="34" t="e">
        <f t="shared" si="131"/>
        <v>#DIV/0!</v>
      </c>
      <c r="FF51" s="9">
        <f t="shared" si="132"/>
        <v>3.7432228715305684E-10</v>
      </c>
      <c r="FG51" s="9">
        <f t="shared" si="133"/>
        <v>1.1359160291564892E-2</v>
      </c>
      <c r="FN51" s="9"/>
      <c r="FP51" s="7"/>
      <c r="FU51" s="9"/>
      <c r="FW51" s="16"/>
      <c r="FY51" s="9"/>
      <c r="FZ51" s="9"/>
      <c r="GA51" s="51">
        <v>20.34</v>
      </c>
      <c r="GC51" s="63">
        <f t="shared" si="96"/>
        <v>24.31</v>
      </c>
      <c r="GD51" s="51">
        <v>27.13081588</v>
      </c>
      <c r="GE51" s="51"/>
      <c r="GF51" s="63">
        <f t="shared" si="98"/>
        <v>23.850815879999999</v>
      </c>
      <c r="GH51" s="11">
        <f t="shared" si="100"/>
        <v>24.080407940000001</v>
      </c>
      <c r="GN51" s="9"/>
      <c r="GO51" s="9"/>
      <c r="GP51" s="8"/>
      <c r="GQ51" s="65"/>
      <c r="GR51" s="65"/>
      <c r="GS51" s="51">
        <v>29.672355</v>
      </c>
      <c r="GU51" s="63">
        <f t="shared" si="103"/>
        <v>27.962354999999999</v>
      </c>
      <c r="GV51" s="51">
        <v>22.49</v>
      </c>
      <c r="GW51" s="51"/>
      <c r="GX51" s="63">
        <f t="shared" si="105"/>
        <v>25.849999999999998</v>
      </c>
      <c r="GZ51" s="11">
        <f t="shared" si="107"/>
        <v>26.906177499999998</v>
      </c>
      <c r="HD51" s="9"/>
      <c r="HE51" s="9"/>
      <c r="HF51" s="6"/>
      <c r="HG51" s="6"/>
      <c r="HH51" s="16"/>
      <c r="HI51" s="16"/>
      <c r="HJ51" s="65"/>
      <c r="HK51" s="9"/>
      <c r="HL51" s="51">
        <v>23.64</v>
      </c>
      <c r="HN51" s="63">
        <f t="shared" si="110"/>
        <v>29.86</v>
      </c>
      <c r="HO51" s="51">
        <v>24.8</v>
      </c>
      <c r="HP51" s="51"/>
      <c r="HQ51" s="63">
        <f t="shared" si="112"/>
        <v>30.26</v>
      </c>
      <c r="HS51" s="11">
        <f t="shared" si="114"/>
        <v>30.060000000000002</v>
      </c>
      <c r="HW51" s="9"/>
      <c r="HX51" s="9"/>
    </row>
    <row r="52" spans="1:232" ht="15.75" customHeight="1">
      <c r="A52" s="54" t="s">
        <v>199</v>
      </c>
      <c r="B52" s="3"/>
      <c r="G52" s="51">
        <v>20.9</v>
      </c>
      <c r="H52" s="51">
        <f t="shared" si="128"/>
        <v>27.659999999999997</v>
      </c>
      <c r="I52" s="51">
        <v>20.329999999999998</v>
      </c>
      <c r="J52">
        <f t="shared" si="134"/>
        <v>27.089999999999996</v>
      </c>
      <c r="K52">
        <f t="shared" si="135"/>
        <v>-0.57000000000000028</v>
      </c>
      <c r="U52" s="81">
        <v>23.1</v>
      </c>
      <c r="V52" s="81">
        <v>22.49</v>
      </c>
      <c r="W52" s="82">
        <f t="shared" si="136"/>
        <v>25.41</v>
      </c>
      <c r="X52" s="82">
        <f t="shared" si="137"/>
        <v>24.799999999999997</v>
      </c>
      <c r="Y52" s="88">
        <f t="shared" si="138"/>
        <v>25.104999999999997</v>
      </c>
      <c r="Z52" s="84">
        <f t="shared" si="5"/>
        <v>7453.7358860426393</v>
      </c>
      <c r="AB52" s="51">
        <v>27.24</v>
      </c>
      <c r="AC52" s="51">
        <v>32.018372800000002</v>
      </c>
      <c r="AD52" s="51">
        <f t="shared" si="61"/>
        <v>31.509999999999998</v>
      </c>
      <c r="AE52" s="77">
        <f t="shared" si="62"/>
        <v>31.7641864</v>
      </c>
      <c r="AF52" s="84">
        <f t="shared" si="6"/>
        <v>73.557516238929182</v>
      </c>
      <c r="AP52" s="51">
        <v>24.84</v>
      </c>
      <c r="AQ52" s="63">
        <f t="shared" si="127"/>
        <v>28.32</v>
      </c>
      <c r="AR52" s="51">
        <v>24.43</v>
      </c>
      <c r="AS52" s="63">
        <f t="shared" si="139"/>
        <v>27.91</v>
      </c>
      <c r="AT52" s="10">
        <f t="shared" si="140"/>
        <v>28.115000000000002</v>
      </c>
      <c r="AZ52" s="9"/>
      <c r="BA52" s="9"/>
      <c r="BB52" s="65"/>
      <c r="BC52" s="65"/>
      <c r="BD52" s="63">
        <v>39.801573410000003</v>
      </c>
      <c r="BE52" s="51">
        <v>34.130000000000003</v>
      </c>
      <c r="BF52" s="51"/>
      <c r="BG52" s="63">
        <f t="shared" si="66"/>
        <v>38.940000000000005</v>
      </c>
      <c r="BH52" s="11">
        <f t="shared" si="67"/>
        <v>39.370786705</v>
      </c>
      <c r="BT52" s="9"/>
      <c r="BU52" s="9"/>
      <c r="BV52" s="51">
        <v>25.21</v>
      </c>
      <c r="BW52" s="51">
        <v>24.33</v>
      </c>
      <c r="BX52" s="51"/>
      <c r="BY52" s="10">
        <f t="shared" si="141"/>
        <v>29.27</v>
      </c>
      <c r="BZ52" s="34">
        <f t="shared" si="18"/>
        <v>414.83558163957815</v>
      </c>
      <c r="CH52" s="9"/>
      <c r="CJ52" s="11"/>
      <c r="CL52" s="9"/>
      <c r="CN52" s="6"/>
      <c r="CO52" s="9"/>
      <c r="CP52" s="9"/>
      <c r="CQ52" s="51">
        <v>19.37</v>
      </c>
      <c r="CR52" s="51">
        <v>19.55</v>
      </c>
      <c r="CS52" s="51">
        <f t="shared" si="142"/>
        <v>26.55</v>
      </c>
      <c r="CT52" s="51">
        <f t="shared" si="143"/>
        <v>26.73</v>
      </c>
      <c r="CV52" s="12">
        <f t="shared" si="144"/>
        <v>26.64</v>
      </c>
      <c r="CW52" s="9">
        <f t="shared" si="27"/>
        <v>2570.5851835069566</v>
      </c>
      <c r="DE52" s="9"/>
      <c r="DF52" s="9"/>
      <c r="DG52" s="51">
        <v>38.166167799999997</v>
      </c>
      <c r="DH52" s="51">
        <v>37.974295089999998</v>
      </c>
      <c r="DJ52" s="14">
        <f t="shared" si="145"/>
        <v>38.070231444999997</v>
      </c>
      <c r="DK52" s="34">
        <f t="shared" si="75"/>
        <v>0.9273555784157721</v>
      </c>
      <c r="DN52" s="9"/>
      <c r="DP52" s="6"/>
      <c r="DU52" s="9"/>
      <c r="DV52" s="9"/>
      <c r="DW52" s="15"/>
      <c r="DX52" s="6"/>
      <c r="DY52" s="9"/>
      <c r="EA52" s="16"/>
      <c r="EC52" s="17"/>
      <c r="EE52" s="16"/>
      <c r="EG52" s="9"/>
      <c r="EK52" s="16"/>
      <c r="EL52" s="16"/>
      <c r="EM52" s="6"/>
      <c r="EQ52" s="9"/>
      <c r="ET52" s="9"/>
      <c r="EU52" s="65"/>
      <c r="EV52" s="51">
        <v>22.94</v>
      </c>
      <c r="EW52" s="64">
        <f t="shared" si="85"/>
        <v>28.94</v>
      </c>
      <c r="EX52" s="51">
        <v>26.03</v>
      </c>
      <c r="EY52" s="51"/>
      <c r="EZ52" s="63">
        <f t="shared" si="87"/>
        <v>31.59</v>
      </c>
      <c r="FA52" s="9">
        <f t="shared" si="146"/>
        <v>2.6499999999999986</v>
      </c>
      <c r="FB52" s="50">
        <f t="shared" si="88"/>
        <v>30.265000000000001</v>
      </c>
      <c r="FC52" s="34">
        <f t="shared" si="129"/>
        <v>208.05684092507639</v>
      </c>
      <c r="FD52" s="34" t="e">
        <f t="shared" si="130"/>
        <v>#DIV/0!</v>
      </c>
      <c r="FE52" s="34" t="e">
        <f t="shared" si="131"/>
        <v>#DIV/0!</v>
      </c>
      <c r="FF52" s="9">
        <f t="shared" si="132"/>
        <v>7.7504546820327955E-10</v>
      </c>
      <c r="FG52" s="9">
        <f t="shared" si="133"/>
        <v>2.796953346649907E-2</v>
      </c>
      <c r="FN52" s="9"/>
      <c r="FP52" s="7"/>
      <c r="FU52" s="9"/>
      <c r="FW52" s="16"/>
      <c r="FY52" s="9"/>
      <c r="FZ52" s="9"/>
      <c r="GA52" s="51">
        <v>20.59</v>
      </c>
      <c r="GC52" s="63">
        <f t="shared" si="96"/>
        <v>24.56</v>
      </c>
      <c r="GD52" s="51">
        <v>27.411967239999999</v>
      </c>
      <c r="GE52" s="51"/>
      <c r="GF52" s="63">
        <f t="shared" si="98"/>
        <v>24.131967239999998</v>
      </c>
      <c r="GH52" s="11">
        <f t="shared" si="100"/>
        <v>24.345983619999998</v>
      </c>
      <c r="GN52" s="9"/>
      <c r="GO52" s="9"/>
      <c r="GP52" s="8"/>
      <c r="GQ52" s="65"/>
      <c r="GR52" s="65"/>
      <c r="GS52" s="51">
        <v>29.93586058</v>
      </c>
      <c r="GU52" s="63">
        <f t="shared" si="103"/>
        <v>28.225860579999999</v>
      </c>
      <c r="GV52" s="51">
        <v>23.18</v>
      </c>
      <c r="GW52" s="51"/>
      <c r="GX52" s="63">
        <f t="shared" si="105"/>
        <v>26.54</v>
      </c>
      <c r="GZ52" s="11">
        <f t="shared" si="107"/>
        <v>27.382930289999997</v>
      </c>
      <c r="HD52" s="9"/>
      <c r="HE52" s="9"/>
      <c r="HF52" s="6"/>
      <c r="HG52" s="6"/>
      <c r="HH52" s="16"/>
      <c r="HI52" s="16"/>
      <c r="HJ52" s="65"/>
      <c r="HK52" s="9"/>
      <c r="HL52" s="51">
        <v>23.75</v>
      </c>
      <c r="HN52" s="63">
        <f t="shared" si="110"/>
        <v>29.97</v>
      </c>
      <c r="HO52" s="51">
        <v>24.63</v>
      </c>
      <c r="HP52" s="51"/>
      <c r="HQ52" s="63">
        <f t="shared" si="112"/>
        <v>30.09</v>
      </c>
      <c r="HS52" s="11">
        <f t="shared" si="114"/>
        <v>30.03</v>
      </c>
      <c r="HW52" s="9"/>
      <c r="HX52" s="9"/>
    </row>
    <row r="53" spans="1:232" ht="15.75" customHeight="1">
      <c r="A53" s="54" t="s">
        <v>200</v>
      </c>
      <c r="B53" s="3"/>
      <c r="G53" s="51">
        <v>21.47</v>
      </c>
      <c r="H53" s="51">
        <f t="shared" si="128"/>
        <v>28.229999999999997</v>
      </c>
      <c r="I53" s="51">
        <v>21.09</v>
      </c>
      <c r="J53">
        <f t="shared" si="134"/>
        <v>27.85</v>
      </c>
      <c r="K53">
        <f t="shared" si="135"/>
        <v>-0.37999999999999545</v>
      </c>
      <c r="U53" s="81">
        <v>22.12</v>
      </c>
      <c r="V53" s="81">
        <v>22.04</v>
      </c>
      <c r="W53" s="82">
        <f t="shared" si="136"/>
        <v>24.43</v>
      </c>
      <c r="X53" s="82">
        <f t="shared" si="137"/>
        <v>24.349999999999998</v>
      </c>
      <c r="Y53" s="88">
        <f t="shared" si="138"/>
        <v>24.39</v>
      </c>
      <c r="Z53" s="84">
        <f t="shared" si="5"/>
        <v>12238.607305408172</v>
      </c>
      <c r="AB53" s="51">
        <v>27.59</v>
      </c>
      <c r="AC53" s="51">
        <v>32.594344560000003</v>
      </c>
      <c r="AD53" s="51">
        <f t="shared" si="61"/>
        <v>31.86</v>
      </c>
      <c r="AE53" s="77">
        <f t="shared" si="62"/>
        <v>32.227172280000005</v>
      </c>
      <c r="AF53" s="84">
        <f t="shared" si="6"/>
        <v>53.355071872657263</v>
      </c>
      <c r="AP53" s="51">
        <v>24.61</v>
      </c>
      <c r="AQ53" s="63">
        <f t="shared" si="127"/>
        <v>28.09</v>
      </c>
      <c r="AR53" s="51">
        <v>24.43</v>
      </c>
      <c r="AS53" s="63">
        <f t="shared" si="139"/>
        <v>27.91</v>
      </c>
      <c r="AT53" s="10">
        <f t="shared" si="140"/>
        <v>28</v>
      </c>
      <c r="AZ53" s="9"/>
      <c r="BA53" s="9"/>
      <c r="BB53" s="65"/>
      <c r="BC53" s="65"/>
      <c r="BD53" s="63">
        <v>33.879255720000003</v>
      </c>
      <c r="BE53" s="51">
        <v>29.15</v>
      </c>
      <c r="BF53" s="51"/>
      <c r="BG53" s="63">
        <f t="shared" si="66"/>
        <v>33.96</v>
      </c>
      <c r="BH53" s="11">
        <f t="shared" si="67"/>
        <v>33.919627860000006</v>
      </c>
      <c r="BT53" s="9"/>
      <c r="BU53" s="9"/>
      <c r="BV53" s="51">
        <v>24.02</v>
      </c>
      <c r="BW53" s="51">
        <v>23.29</v>
      </c>
      <c r="BX53" s="51"/>
      <c r="BY53" s="10">
        <f t="shared" si="141"/>
        <v>28.155000000000001</v>
      </c>
      <c r="BZ53" s="34">
        <f t="shared" si="18"/>
        <v>898.90542199099605</v>
      </c>
      <c r="CH53" s="9"/>
      <c r="CJ53" s="11"/>
      <c r="CL53" s="9"/>
      <c r="CN53" s="6"/>
      <c r="CO53" s="9"/>
      <c r="CP53" s="9"/>
      <c r="CQ53" s="51">
        <v>19.329999999999998</v>
      </c>
      <c r="CR53" s="51">
        <v>19.329999999999998</v>
      </c>
      <c r="CS53" s="51">
        <f t="shared" si="142"/>
        <v>26.509999999999998</v>
      </c>
      <c r="CT53" s="51">
        <f t="shared" si="143"/>
        <v>26.509999999999998</v>
      </c>
      <c r="CV53" s="12">
        <f t="shared" si="144"/>
        <v>26.509999999999998</v>
      </c>
      <c r="CW53" s="9">
        <f t="shared" si="27"/>
        <v>2813.1183263942016</v>
      </c>
      <c r="DE53" s="9"/>
      <c r="DF53" s="9"/>
      <c r="DG53" s="51">
        <v>37.010008679999999</v>
      </c>
      <c r="DH53" s="51">
        <v>37.246627599999997</v>
      </c>
      <c r="DJ53" s="14">
        <f t="shared" si="145"/>
        <v>37.128318139999998</v>
      </c>
      <c r="DK53" s="34">
        <f t="shared" si="75"/>
        <v>1.7821759399519574</v>
      </c>
      <c r="DN53" s="9"/>
      <c r="DP53" s="6"/>
      <c r="DU53" s="9"/>
      <c r="DV53" s="9"/>
      <c r="DW53" s="15"/>
      <c r="DX53" s="6"/>
      <c r="DY53" s="9"/>
      <c r="EA53" s="16"/>
      <c r="EC53" s="17"/>
      <c r="EE53" s="16"/>
      <c r="EG53" s="9"/>
      <c r="EK53" s="16"/>
      <c r="EL53" s="16"/>
      <c r="EM53" s="6"/>
      <c r="EQ53" s="9"/>
      <c r="ET53" s="9"/>
      <c r="EU53" s="65"/>
      <c r="EV53" s="51">
        <v>20.61</v>
      </c>
      <c r="EW53" s="64">
        <f t="shared" si="85"/>
        <v>26.61</v>
      </c>
      <c r="EX53" s="51">
        <v>23.84</v>
      </c>
      <c r="EY53" s="51"/>
      <c r="EZ53" s="63">
        <f t="shared" si="87"/>
        <v>29.4</v>
      </c>
      <c r="FA53" s="9">
        <f t="shared" si="146"/>
        <v>2.7899999999999991</v>
      </c>
      <c r="FB53" s="50">
        <f t="shared" si="88"/>
        <v>28.004999999999999</v>
      </c>
      <c r="FC53" s="34">
        <f t="shared" si="129"/>
        <v>997.45658087250058</v>
      </c>
      <c r="FD53" s="34" t="e">
        <f t="shared" si="130"/>
        <v>#DIV/0!</v>
      </c>
      <c r="FE53" s="34" t="e">
        <f t="shared" si="131"/>
        <v>#DIV/0!</v>
      </c>
      <c r="FF53" s="9">
        <f t="shared" si="132"/>
        <v>3.7124017731393443E-9</v>
      </c>
      <c r="FG53" s="9">
        <f t="shared" si="133"/>
        <v>8.1616236693057453E-2</v>
      </c>
      <c r="FN53" s="9"/>
      <c r="FP53" s="7"/>
      <c r="FU53" s="9"/>
      <c r="FW53" s="16"/>
      <c r="FY53" s="9"/>
      <c r="FZ53" s="9"/>
      <c r="GA53" s="51">
        <v>19.86</v>
      </c>
      <c r="GC53" s="63">
        <f t="shared" si="96"/>
        <v>23.83</v>
      </c>
      <c r="GD53" s="51">
        <v>26.52373699</v>
      </c>
      <c r="GE53" s="51"/>
      <c r="GF53" s="63">
        <f t="shared" si="98"/>
        <v>23.243736989999999</v>
      </c>
      <c r="GH53" s="11">
        <f t="shared" si="100"/>
        <v>23.536868495</v>
      </c>
      <c r="GN53" s="9"/>
      <c r="GO53" s="9"/>
      <c r="GP53" s="8"/>
      <c r="GQ53" s="65"/>
      <c r="GR53" s="65"/>
      <c r="GS53" s="51">
        <v>28.6859571</v>
      </c>
      <c r="GU53" s="63">
        <f t="shared" si="103"/>
        <v>26.975957099999999</v>
      </c>
      <c r="GV53" s="51">
        <v>22.28</v>
      </c>
      <c r="GW53" s="51"/>
      <c r="GX53" s="63">
        <f t="shared" si="105"/>
        <v>25.64</v>
      </c>
      <c r="GZ53" s="11">
        <f t="shared" si="107"/>
        <v>26.307978550000001</v>
      </c>
      <c r="HD53" s="9"/>
      <c r="HE53" s="9"/>
      <c r="HF53" s="6"/>
      <c r="HG53" s="6"/>
      <c r="HH53" s="16"/>
      <c r="HI53" s="16"/>
      <c r="HJ53" s="65"/>
      <c r="HK53" s="9"/>
      <c r="HL53" s="51">
        <v>23.9</v>
      </c>
      <c r="HN53" s="63">
        <f t="shared" si="110"/>
        <v>30.119999999999997</v>
      </c>
      <c r="HO53" s="51">
        <v>24.86</v>
      </c>
      <c r="HP53" s="51"/>
      <c r="HQ53" s="63">
        <f t="shared" si="112"/>
        <v>30.32</v>
      </c>
      <c r="HS53" s="11">
        <f t="shared" si="114"/>
        <v>30.22</v>
      </c>
      <c r="HW53" s="9"/>
      <c r="HX53" s="9"/>
    </row>
    <row r="54" spans="1:232" ht="15.75" customHeight="1">
      <c r="A54" s="54" t="s">
        <v>201</v>
      </c>
      <c r="B54" s="3"/>
      <c r="G54" s="51">
        <v>20.8</v>
      </c>
      <c r="H54" s="51">
        <f t="shared" si="128"/>
        <v>27.560000000000002</v>
      </c>
      <c r="I54" s="51">
        <v>20.68</v>
      </c>
      <c r="J54">
        <f t="shared" si="134"/>
        <v>27.439999999999998</v>
      </c>
      <c r="K54">
        <f t="shared" si="135"/>
        <v>-0.12000000000000455</v>
      </c>
      <c r="U54" s="81">
        <v>22.6</v>
      </c>
      <c r="V54" s="81">
        <v>22.46</v>
      </c>
      <c r="W54" s="82">
        <f t="shared" si="136"/>
        <v>24.91</v>
      </c>
      <c r="X54" s="82">
        <f t="shared" si="137"/>
        <v>24.77</v>
      </c>
      <c r="Y54" s="88">
        <f t="shared" si="138"/>
        <v>24.84</v>
      </c>
      <c r="Z54" s="84">
        <f t="shared" si="5"/>
        <v>8957.6069054553191</v>
      </c>
      <c r="AB54" s="51">
        <v>27.33</v>
      </c>
      <c r="AC54" s="51">
        <v>32.033827690000003</v>
      </c>
      <c r="AD54" s="51">
        <f t="shared" si="61"/>
        <v>31.599999999999998</v>
      </c>
      <c r="AE54" s="77">
        <f t="shared" si="62"/>
        <v>31.816913845000002</v>
      </c>
      <c r="AF54" s="84">
        <f t="shared" si="6"/>
        <v>70.916215305304846</v>
      </c>
      <c r="AP54" s="51">
        <v>24.3</v>
      </c>
      <c r="AQ54" s="63">
        <f t="shared" si="127"/>
        <v>27.78</v>
      </c>
      <c r="AR54" s="51">
        <v>24</v>
      </c>
      <c r="AS54" s="63">
        <f t="shared" si="139"/>
        <v>27.48</v>
      </c>
      <c r="AT54" s="10">
        <f t="shared" si="140"/>
        <v>27.630000000000003</v>
      </c>
      <c r="AZ54" s="9"/>
      <c r="BA54" s="9"/>
      <c r="BB54" s="65"/>
      <c r="BC54" s="65"/>
      <c r="BD54" s="63" t="s">
        <v>235</v>
      </c>
      <c r="BE54" s="51">
        <v>37.24</v>
      </c>
      <c r="BF54" s="51"/>
      <c r="BG54" s="63">
        <f t="shared" si="66"/>
        <v>42.050000000000004</v>
      </c>
      <c r="BH54" s="11">
        <f t="shared" si="67"/>
        <v>42.050000000000004</v>
      </c>
      <c r="BT54" s="9"/>
      <c r="BU54" s="9"/>
      <c r="BV54" s="51">
        <v>23.57</v>
      </c>
      <c r="BW54" s="51">
        <v>22.97</v>
      </c>
      <c r="BX54" s="51"/>
      <c r="BY54" s="10">
        <f t="shared" si="141"/>
        <v>27.77</v>
      </c>
      <c r="BZ54" s="34">
        <f t="shared" si="18"/>
        <v>1174.0213640987718</v>
      </c>
      <c r="CH54" s="9"/>
      <c r="CJ54" s="11"/>
      <c r="CL54" s="9"/>
      <c r="CN54" s="6"/>
      <c r="CO54" s="9"/>
      <c r="CP54" s="9"/>
      <c r="CQ54" s="51">
        <v>18.32</v>
      </c>
      <c r="CR54" s="51">
        <v>18.41</v>
      </c>
      <c r="CS54" s="51">
        <f t="shared" si="142"/>
        <v>25.5</v>
      </c>
      <c r="CT54" s="51">
        <f t="shared" si="143"/>
        <v>25.59</v>
      </c>
      <c r="CV54" s="12">
        <f t="shared" si="144"/>
        <v>25.545000000000002</v>
      </c>
      <c r="CW54" s="9">
        <f t="shared" si="27"/>
        <v>5493.460422510062</v>
      </c>
      <c r="DE54" s="9"/>
      <c r="DF54" s="9"/>
      <c r="DG54" s="51" t="s">
        <v>235</v>
      </c>
      <c r="DH54" s="51">
        <v>38.295277679999998</v>
      </c>
      <c r="DJ54" s="14">
        <f t="shared" si="145"/>
        <v>38.295277679999998</v>
      </c>
      <c r="DK54" s="34">
        <f t="shared" si="75"/>
        <v>0.79334550018204153</v>
      </c>
      <c r="DN54" s="9"/>
      <c r="DP54" s="6"/>
      <c r="DU54" s="9"/>
      <c r="DV54" s="9"/>
      <c r="DW54" s="15"/>
      <c r="DX54" s="6"/>
      <c r="DY54" s="9"/>
      <c r="EA54" s="16"/>
      <c r="EC54" s="17"/>
      <c r="EE54" s="16"/>
      <c r="EG54" s="9"/>
      <c r="EK54" s="16"/>
      <c r="EL54" s="16"/>
      <c r="EM54" s="6"/>
      <c r="EQ54" s="9"/>
      <c r="ET54" s="9"/>
      <c r="EU54" s="65"/>
      <c r="EV54" s="51">
        <v>20.38</v>
      </c>
      <c r="EW54" s="64">
        <f t="shared" si="85"/>
        <v>26.38</v>
      </c>
      <c r="EX54" s="51">
        <v>22.69</v>
      </c>
      <c r="EY54" s="51"/>
      <c r="EZ54" s="63">
        <f t="shared" si="87"/>
        <v>28.25</v>
      </c>
      <c r="FA54" s="9">
        <f t="shared" si="146"/>
        <v>1.870000000000001</v>
      </c>
      <c r="FB54" s="50">
        <f t="shared" si="88"/>
        <v>27.314999999999998</v>
      </c>
      <c r="FC54" s="34">
        <f t="shared" si="129"/>
        <v>1609.6149607713749</v>
      </c>
      <c r="FD54" s="34" t="e">
        <f t="shared" si="130"/>
        <v>#DIV/0!</v>
      </c>
      <c r="FE54" s="34" t="e">
        <f t="shared" si="131"/>
        <v>#DIV/0!</v>
      </c>
      <c r="FF54" s="9">
        <f t="shared" si="132"/>
        <v>5.9891565944489325E-9</v>
      </c>
      <c r="FG54" s="9">
        <f t="shared" si="133"/>
        <v>0.17986669750135278</v>
      </c>
      <c r="FN54" s="9"/>
      <c r="FP54" s="7"/>
      <c r="FU54" s="9"/>
      <c r="FW54" s="16"/>
      <c r="FY54" s="9"/>
      <c r="FZ54" s="9"/>
      <c r="GA54" s="51">
        <v>20.149999999999999</v>
      </c>
      <c r="GC54" s="63">
        <f t="shared" si="96"/>
        <v>24.119999999999997</v>
      </c>
      <c r="GD54" s="51">
        <v>27.258500659999999</v>
      </c>
      <c r="GE54" s="51"/>
      <c r="GF54" s="63">
        <f t="shared" si="98"/>
        <v>23.978500659999998</v>
      </c>
      <c r="GH54" s="11">
        <f t="shared" si="100"/>
        <v>24.04925033</v>
      </c>
      <c r="GN54" s="9"/>
      <c r="GO54" s="9"/>
      <c r="GP54" s="8"/>
      <c r="GQ54" s="65"/>
      <c r="GR54" s="65"/>
      <c r="GS54" s="51">
        <v>28.559248740000001</v>
      </c>
      <c r="GU54" s="63">
        <f t="shared" si="103"/>
        <v>26.84924874</v>
      </c>
      <c r="GV54" s="51">
        <v>21.35</v>
      </c>
      <c r="GW54" s="51"/>
      <c r="GX54" s="63">
        <f t="shared" si="105"/>
        <v>24.71</v>
      </c>
      <c r="GZ54" s="11">
        <f t="shared" si="107"/>
        <v>25.779624370000001</v>
      </c>
      <c r="HD54" s="9"/>
      <c r="HE54" s="9"/>
      <c r="HF54" s="6"/>
      <c r="HG54" s="6"/>
      <c r="HH54" s="16"/>
      <c r="HI54" s="16"/>
      <c r="HJ54" s="65"/>
      <c r="HK54" s="9"/>
      <c r="HL54" s="51">
        <v>23.59</v>
      </c>
      <c r="HN54" s="63">
        <f t="shared" si="110"/>
        <v>29.81</v>
      </c>
      <c r="HO54" s="51">
        <v>24.15</v>
      </c>
      <c r="HP54" s="51"/>
      <c r="HQ54" s="63">
        <f t="shared" si="112"/>
        <v>29.61</v>
      </c>
      <c r="HS54" s="11">
        <f t="shared" si="114"/>
        <v>29.71</v>
      </c>
      <c r="HW54" s="9"/>
      <c r="HX54" s="9"/>
    </row>
    <row r="55" spans="1:232" ht="15.75" customHeight="1">
      <c r="A55" s="54" t="s">
        <v>202</v>
      </c>
      <c r="B55" s="3"/>
      <c r="G55" s="51">
        <v>20.54</v>
      </c>
      <c r="H55" s="51">
        <f t="shared" si="128"/>
        <v>27.299999999999997</v>
      </c>
      <c r="I55" s="51">
        <v>16.86</v>
      </c>
      <c r="J55">
        <f t="shared" si="134"/>
        <v>23.619999999999997</v>
      </c>
      <c r="K55">
        <f t="shared" si="135"/>
        <v>-3.6799999999999997</v>
      </c>
      <c r="U55" s="81">
        <v>23.13</v>
      </c>
      <c r="V55" s="81">
        <v>22.22</v>
      </c>
      <c r="W55" s="82">
        <f t="shared" si="136"/>
        <v>25.439999999999998</v>
      </c>
      <c r="X55" s="82">
        <f t="shared" si="137"/>
        <v>24.529999999999998</v>
      </c>
      <c r="Y55" s="88">
        <f t="shared" si="138"/>
        <v>24.984999999999999</v>
      </c>
      <c r="Z55" s="84">
        <f t="shared" si="5"/>
        <v>8100.6151522483951</v>
      </c>
      <c r="AB55" s="51">
        <v>27.03</v>
      </c>
      <c r="AC55" s="51">
        <v>32.055984250000002</v>
      </c>
      <c r="AD55" s="51">
        <f t="shared" si="61"/>
        <v>31.3</v>
      </c>
      <c r="AE55" s="77">
        <f t="shared" si="62"/>
        <v>31.677992125000003</v>
      </c>
      <c r="AF55" s="84">
        <f t="shared" si="6"/>
        <v>78.08880412213793</v>
      </c>
      <c r="AP55" s="51">
        <v>24.5</v>
      </c>
      <c r="AQ55" s="63">
        <f t="shared" si="127"/>
        <v>27.98</v>
      </c>
      <c r="AR55" s="51">
        <v>23.74</v>
      </c>
      <c r="AS55" s="63">
        <f t="shared" si="139"/>
        <v>27.22</v>
      </c>
      <c r="AT55" s="10">
        <f t="shared" si="140"/>
        <v>27.6</v>
      </c>
      <c r="AZ55" s="9"/>
      <c r="BA55" s="9"/>
      <c r="BB55" s="65"/>
      <c r="BC55" s="65"/>
      <c r="BD55" s="63">
        <v>35.257471959999997</v>
      </c>
      <c r="BE55" s="51">
        <v>30.63</v>
      </c>
      <c r="BF55" s="51"/>
      <c r="BG55" s="63">
        <f t="shared" si="66"/>
        <v>35.44</v>
      </c>
      <c r="BH55" s="11">
        <f t="shared" si="67"/>
        <v>35.348735980000001</v>
      </c>
      <c r="BT55" s="9"/>
      <c r="BU55" s="9"/>
      <c r="BV55" s="51">
        <v>23.03</v>
      </c>
      <c r="BW55" s="51">
        <v>22.39</v>
      </c>
      <c r="BX55" s="51"/>
      <c r="BY55" s="10">
        <f t="shared" si="141"/>
        <v>27.21</v>
      </c>
      <c r="BZ55" s="34">
        <f t="shared" si="18"/>
        <v>1731.2030158827233</v>
      </c>
      <c r="CH55" s="9"/>
      <c r="CJ55" s="11"/>
      <c r="CL55" s="9"/>
      <c r="CN55" s="6"/>
      <c r="CO55" s="9"/>
      <c r="CP55" s="9"/>
      <c r="CQ55" s="51">
        <v>19.16</v>
      </c>
      <c r="CR55" s="51">
        <v>17.79</v>
      </c>
      <c r="CS55" s="51">
        <f t="shared" si="142"/>
        <v>26.34</v>
      </c>
      <c r="CT55" s="51">
        <f t="shared" si="143"/>
        <v>24.97</v>
      </c>
      <c r="CV55" s="12">
        <f t="shared" si="144"/>
        <v>25.655000000000001</v>
      </c>
      <c r="CW55" s="9">
        <f t="shared" si="27"/>
        <v>5089.9556706081285</v>
      </c>
      <c r="DE55" s="9"/>
      <c r="DF55" s="9"/>
      <c r="DG55" s="51">
        <v>35.773995489999997</v>
      </c>
      <c r="DH55" s="51">
        <v>35.828317820000002</v>
      </c>
      <c r="DJ55" s="14">
        <f t="shared" si="145"/>
        <v>35.801156655</v>
      </c>
      <c r="DK55" s="34">
        <f t="shared" si="75"/>
        <v>4.4739550407798205</v>
      </c>
      <c r="DN55" s="9"/>
      <c r="DP55" s="6"/>
      <c r="DU55" s="9"/>
      <c r="DV55" s="9"/>
      <c r="DW55" s="15"/>
      <c r="DX55" s="6"/>
      <c r="DY55" s="9"/>
      <c r="EA55" s="16"/>
      <c r="EC55" s="17"/>
      <c r="EE55" s="16"/>
      <c r="EG55" s="9"/>
      <c r="EK55" s="16"/>
      <c r="EL55" s="16"/>
      <c r="EM55" s="6"/>
      <c r="EQ55" s="9"/>
      <c r="ET55" s="9"/>
      <c r="EU55" s="65"/>
      <c r="EV55" s="51">
        <v>19.14</v>
      </c>
      <c r="EW55" s="64">
        <f t="shared" si="85"/>
        <v>25.14</v>
      </c>
      <c r="EX55" s="51">
        <v>22.96</v>
      </c>
      <c r="EY55" s="51"/>
      <c r="EZ55" s="63">
        <f t="shared" si="87"/>
        <v>28.52</v>
      </c>
      <c r="FA55" s="9">
        <f t="shared" si="146"/>
        <v>3.379999999999999</v>
      </c>
      <c r="FB55" s="50">
        <f t="shared" si="88"/>
        <v>26.83</v>
      </c>
      <c r="FC55" s="34">
        <f t="shared" si="129"/>
        <v>2253.2220884762787</v>
      </c>
      <c r="FD55" s="34" t="e">
        <f t="shared" si="130"/>
        <v>#DIV/0!</v>
      </c>
      <c r="FE55" s="34" t="e">
        <f t="shared" si="131"/>
        <v>#DIV/0!</v>
      </c>
      <c r="FF55" s="9">
        <f t="shared" si="132"/>
        <v>8.3823389164269772E-9</v>
      </c>
      <c r="FG55" s="9">
        <f t="shared" si="133"/>
        <v>0.27835540455717184</v>
      </c>
      <c r="FN55" s="9"/>
      <c r="FP55" s="7"/>
      <c r="FU55" s="9"/>
      <c r="FW55" s="16"/>
      <c r="FY55" s="9"/>
      <c r="FZ55" s="9"/>
      <c r="GA55" s="51">
        <v>20.2</v>
      </c>
      <c r="GC55" s="63">
        <f t="shared" si="96"/>
        <v>24.169999999999998</v>
      </c>
      <c r="GD55" s="51">
        <v>27.235284629999999</v>
      </c>
      <c r="GE55" s="51"/>
      <c r="GF55" s="63">
        <f t="shared" si="98"/>
        <v>23.955284629999998</v>
      </c>
      <c r="GH55" s="11">
        <f t="shared" si="100"/>
        <v>24.062642314999998</v>
      </c>
      <c r="GN55" s="9"/>
      <c r="GO55" s="9"/>
      <c r="GP55" s="8"/>
      <c r="GQ55" s="65"/>
      <c r="GR55" s="65"/>
      <c r="GS55" s="51">
        <v>28.710744309999999</v>
      </c>
      <c r="GU55" s="63">
        <f t="shared" si="103"/>
        <v>27.000744309999998</v>
      </c>
      <c r="GV55" s="51">
        <v>22.25</v>
      </c>
      <c r="GW55" s="51"/>
      <c r="GX55" s="63">
        <f t="shared" si="105"/>
        <v>25.61</v>
      </c>
      <c r="GZ55" s="11">
        <f t="shared" si="107"/>
        <v>26.305372155000001</v>
      </c>
      <c r="HD55" s="9"/>
      <c r="HE55" s="9"/>
      <c r="HF55" s="6"/>
      <c r="HG55" s="6"/>
      <c r="HH55" s="16"/>
      <c r="HI55" s="16"/>
      <c r="HJ55" s="65"/>
      <c r="HK55" s="9"/>
      <c r="HL55" s="51">
        <v>23.91</v>
      </c>
      <c r="HN55" s="63">
        <f t="shared" si="110"/>
        <v>30.13</v>
      </c>
      <c r="HO55" s="51">
        <v>24.57</v>
      </c>
      <c r="HP55" s="51"/>
      <c r="HQ55" s="63">
        <f t="shared" si="112"/>
        <v>30.03</v>
      </c>
      <c r="HS55" s="11">
        <f t="shared" si="114"/>
        <v>30.08</v>
      </c>
      <c r="HW55" s="9"/>
      <c r="HX55" s="9"/>
    </row>
    <row r="56" spans="1:232" ht="15.75" customHeight="1">
      <c r="A56" s="54" t="s">
        <v>203</v>
      </c>
      <c r="G56" s="51">
        <v>21.65</v>
      </c>
      <c r="H56" s="51">
        <f t="shared" si="128"/>
        <v>28.409999999999997</v>
      </c>
      <c r="I56" s="51">
        <v>9.75</v>
      </c>
      <c r="J56">
        <f t="shared" si="134"/>
        <v>16.509999999999998</v>
      </c>
      <c r="K56">
        <f t="shared" si="135"/>
        <v>-11.899999999999999</v>
      </c>
      <c r="U56" s="81">
        <v>22.33</v>
      </c>
      <c r="V56" s="81">
        <v>21.59</v>
      </c>
      <c r="W56" s="82">
        <f t="shared" si="136"/>
        <v>24.639999999999997</v>
      </c>
      <c r="X56" s="82">
        <f t="shared" si="137"/>
        <v>23.9</v>
      </c>
      <c r="Y56" s="88">
        <f t="shared" si="138"/>
        <v>24.269999999999996</v>
      </c>
      <c r="Z56" s="84">
        <f t="shared" si="5"/>
        <v>13300.746001243664</v>
      </c>
      <c r="AB56" s="51">
        <v>26.42</v>
      </c>
      <c r="AC56" s="51">
        <v>31.329211910000001</v>
      </c>
      <c r="AD56" s="51">
        <f t="shared" si="61"/>
        <v>30.69</v>
      </c>
      <c r="AE56" s="77">
        <f t="shared" si="62"/>
        <v>31.009605955000001</v>
      </c>
      <c r="AF56" s="84">
        <f t="shared" si="6"/>
        <v>124.13855515955424</v>
      </c>
      <c r="AP56" s="51">
        <v>24.63</v>
      </c>
      <c r="AQ56" s="63">
        <f t="shared" si="127"/>
        <v>28.11</v>
      </c>
      <c r="AR56" s="51">
        <v>23.83</v>
      </c>
      <c r="AS56" s="63">
        <f t="shared" si="139"/>
        <v>27.31</v>
      </c>
      <c r="AT56" s="10">
        <f t="shared" si="140"/>
        <v>27.71</v>
      </c>
      <c r="AZ56" s="9"/>
      <c r="BA56" s="9"/>
      <c r="BB56" s="65"/>
      <c r="BC56" s="65"/>
      <c r="BD56" s="63">
        <v>34.093871649999997</v>
      </c>
      <c r="BE56" s="51">
        <v>29.04</v>
      </c>
      <c r="BF56" s="51"/>
      <c r="BG56" s="63">
        <f t="shared" si="66"/>
        <v>33.85</v>
      </c>
      <c r="BH56" s="11">
        <f t="shared" si="67"/>
        <v>33.971935825000003</v>
      </c>
      <c r="BT56" s="9"/>
      <c r="BU56" s="9"/>
      <c r="BV56" s="51">
        <v>23.39</v>
      </c>
      <c r="BW56" s="51">
        <v>21.18</v>
      </c>
      <c r="BX56" s="51"/>
      <c r="BY56" s="10">
        <f t="shared" si="141"/>
        <v>26.785</v>
      </c>
      <c r="BZ56" s="34">
        <f t="shared" si="18"/>
        <v>2324.652276824057</v>
      </c>
      <c r="CH56" s="9"/>
      <c r="CJ56" s="11"/>
      <c r="CL56" s="9"/>
      <c r="CN56" s="6"/>
      <c r="CO56" s="9"/>
      <c r="CP56" s="9"/>
      <c r="CQ56" s="51">
        <v>18.829999999999998</v>
      </c>
      <c r="CR56" s="51">
        <v>18.18</v>
      </c>
      <c r="CS56" s="51">
        <f t="shared" si="142"/>
        <v>26.009999999999998</v>
      </c>
      <c r="CT56" s="51">
        <f t="shared" si="143"/>
        <v>25.36</v>
      </c>
      <c r="CV56" s="12">
        <f t="shared" si="144"/>
        <v>25.684999999999999</v>
      </c>
      <c r="CW56" s="9">
        <f t="shared" si="27"/>
        <v>4985.1473542718586</v>
      </c>
      <c r="DE56" s="9"/>
      <c r="DF56" s="9"/>
      <c r="DG56" s="51">
        <v>35.605332930000003</v>
      </c>
      <c r="DH56" s="51">
        <v>35.061863279999997</v>
      </c>
      <c r="DJ56" s="14">
        <f t="shared" si="145"/>
        <v>35.333598105</v>
      </c>
      <c r="DK56" s="34">
        <f t="shared" si="75"/>
        <v>6.1875717898971372</v>
      </c>
      <c r="DN56" s="9"/>
      <c r="DP56" s="6"/>
      <c r="DU56" s="9"/>
      <c r="DV56" s="9"/>
      <c r="DW56" s="15"/>
      <c r="DX56" s="6"/>
      <c r="DY56" s="9"/>
      <c r="EA56" s="16"/>
      <c r="EC56" s="17"/>
      <c r="EE56" s="16"/>
      <c r="EG56" s="9"/>
      <c r="EK56" s="16"/>
      <c r="EL56" s="16"/>
      <c r="EM56" s="6"/>
      <c r="EQ56" s="9"/>
      <c r="ET56" s="9"/>
      <c r="EU56" s="65"/>
      <c r="EV56" s="51">
        <v>23.84</v>
      </c>
      <c r="EW56" s="64">
        <f t="shared" si="85"/>
        <v>29.84</v>
      </c>
      <c r="EX56" s="51">
        <v>27.92</v>
      </c>
      <c r="EY56" s="51"/>
      <c r="EZ56" s="63">
        <f t="shared" si="87"/>
        <v>33.480000000000004</v>
      </c>
      <c r="FA56" s="9">
        <f t="shared" si="146"/>
        <v>3.6400000000000041</v>
      </c>
      <c r="FB56" s="50">
        <f t="shared" si="88"/>
        <v>31.660000000000004</v>
      </c>
      <c r="FC56" s="34">
        <f t="shared" si="129"/>
        <v>79.06931929725458</v>
      </c>
      <c r="FD56" s="34" t="e">
        <f t="shared" si="130"/>
        <v>#DIV/0!</v>
      </c>
      <c r="FE56" s="34" t="e">
        <f t="shared" si="131"/>
        <v>#DIV/0!</v>
      </c>
      <c r="FF56" s="9">
        <f t="shared" si="132"/>
        <v>2.9470692248322922E-10</v>
      </c>
      <c r="FG56" s="9">
        <f t="shared" si="133"/>
        <v>5.9619500350021554E-3</v>
      </c>
      <c r="FN56" s="9"/>
      <c r="FP56" s="7"/>
      <c r="FU56" s="9"/>
      <c r="FW56" s="16"/>
      <c r="FY56" s="9"/>
      <c r="FZ56" s="9"/>
      <c r="GA56" s="51">
        <v>20.51</v>
      </c>
      <c r="GC56" s="63">
        <f t="shared" si="96"/>
        <v>24.48</v>
      </c>
      <c r="GD56" s="51">
        <v>28.638194649999999</v>
      </c>
      <c r="GE56" s="51"/>
      <c r="GF56" s="63">
        <f t="shared" si="98"/>
        <v>25.358194649999998</v>
      </c>
      <c r="GH56" s="11">
        <f t="shared" si="100"/>
        <v>24.919097324999999</v>
      </c>
      <c r="GN56" s="9"/>
      <c r="GO56" s="9"/>
      <c r="GP56" s="8"/>
      <c r="GQ56" s="65"/>
      <c r="GR56" s="65"/>
      <c r="GS56" s="51">
        <v>28.76983894</v>
      </c>
      <c r="GU56" s="63">
        <f t="shared" si="103"/>
        <v>27.059838939999999</v>
      </c>
      <c r="GV56" s="51">
        <v>22.37</v>
      </c>
      <c r="GW56" s="51"/>
      <c r="GX56" s="63">
        <f t="shared" si="105"/>
        <v>25.73</v>
      </c>
      <c r="GZ56" s="11">
        <f t="shared" si="107"/>
        <v>26.394919469999998</v>
      </c>
      <c r="HD56" s="9"/>
      <c r="HE56" s="9"/>
      <c r="HF56" s="6"/>
      <c r="HG56" s="6"/>
      <c r="HH56" s="16"/>
      <c r="HI56" s="16"/>
      <c r="HJ56" s="65"/>
      <c r="HK56" s="9"/>
      <c r="HL56" s="51">
        <v>25</v>
      </c>
      <c r="HN56" s="63">
        <f t="shared" si="110"/>
        <v>31.22</v>
      </c>
      <c r="HO56" s="51">
        <v>26.53</v>
      </c>
      <c r="HP56" s="51"/>
      <c r="HQ56" s="63">
        <f t="shared" si="112"/>
        <v>31.990000000000002</v>
      </c>
      <c r="HS56" s="11">
        <f t="shared" si="114"/>
        <v>31.605</v>
      </c>
      <c r="HW56" s="9"/>
      <c r="HX56" s="9"/>
    </row>
    <row r="57" spans="1:232" ht="15.75" customHeight="1">
      <c r="A57" s="54" t="s">
        <v>204</v>
      </c>
      <c r="G57" s="51">
        <v>21.93</v>
      </c>
      <c r="H57" s="51">
        <f t="shared" si="128"/>
        <v>28.689999999999998</v>
      </c>
      <c r="I57" s="51">
        <v>22.03</v>
      </c>
      <c r="J57">
        <f t="shared" si="134"/>
        <v>28.79</v>
      </c>
      <c r="K57">
        <f t="shared" si="135"/>
        <v>0.10000000000000142</v>
      </c>
      <c r="U57" s="81">
        <v>22.01</v>
      </c>
      <c r="V57" s="81">
        <v>21.7</v>
      </c>
      <c r="W57" s="82">
        <f t="shared" si="136"/>
        <v>24.32</v>
      </c>
      <c r="X57" s="82">
        <f t="shared" si="137"/>
        <v>24.009999999999998</v>
      </c>
      <c r="Y57" s="88">
        <f t="shared" si="138"/>
        <v>24.164999999999999</v>
      </c>
      <c r="Z57" s="84">
        <f t="shared" si="5"/>
        <v>14305.46568715305</v>
      </c>
      <c r="AB57" s="51">
        <v>28.07</v>
      </c>
      <c r="AC57" s="51">
        <v>32.638151290000003</v>
      </c>
      <c r="AD57" s="51">
        <f t="shared" si="61"/>
        <v>32.340000000000003</v>
      </c>
      <c r="AE57" s="77">
        <f t="shared" si="62"/>
        <v>32.489075645</v>
      </c>
      <c r="AF57" s="84">
        <f t="shared" si="6"/>
        <v>44.492869490997201</v>
      </c>
      <c r="AP57" s="51">
        <v>25.5</v>
      </c>
      <c r="AQ57" s="63">
        <f t="shared" si="127"/>
        <v>28.98</v>
      </c>
      <c r="AR57" s="51">
        <v>25.01</v>
      </c>
      <c r="AS57" s="63">
        <f t="shared" si="139"/>
        <v>28.490000000000002</v>
      </c>
      <c r="AT57" s="10">
        <f t="shared" si="140"/>
        <v>28.734999999999999</v>
      </c>
      <c r="AZ57" s="9"/>
      <c r="BA57" s="9"/>
      <c r="BB57" s="65"/>
      <c r="BC57" s="65"/>
      <c r="BD57" s="63" t="s">
        <v>235</v>
      </c>
      <c r="BE57" s="51">
        <v>37.68</v>
      </c>
      <c r="BF57" s="51"/>
      <c r="BG57" s="63">
        <f t="shared" si="66"/>
        <v>42.49</v>
      </c>
      <c r="BH57" s="11">
        <f t="shared" si="67"/>
        <v>42.49</v>
      </c>
      <c r="BT57" s="9"/>
      <c r="BU57" s="9"/>
      <c r="BV57" s="51">
        <v>22.27</v>
      </c>
      <c r="BW57" s="51">
        <v>22.63</v>
      </c>
      <c r="BX57" s="51"/>
      <c r="BY57" s="10">
        <f t="shared" si="141"/>
        <v>26.95</v>
      </c>
      <c r="BZ57" s="34">
        <f t="shared" si="18"/>
        <v>2073.2897470679077</v>
      </c>
      <c r="CH57" s="9"/>
      <c r="CJ57" s="11"/>
      <c r="CL57" s="9"/>
      <c r="CN57" s="6"/>
      <c r="CO57" s="9"/>
      <c r="CP57" s="9"/>
      <c r="CQ57" s="51">
        <v>18.89</v>
      </c>
      <c r="CR57" s="51">
        <v>18.36</v>
      </c>
      <c r="CS57" s="51">
        <f t="shared" si="142"/>
        <v>26.07</v>
      </c>
      <c r="CT57" s="51">
        <f t="shared" si="143"/>
        <v>25.54</v>
      </c>
      <c r="CV57" s="12">
        <f t="shared" si="144"/>
        <v>25.805</v>
      </c>
      <c r="CW57" s="9">
        <f t="shared" si="27"/>
        <v>4587.0555548405591</v>
      </c>
      <c r="DE57" s="9"/>
      <c r="DF57" s="9"/>
      <c r="DG57" s="51">
        <v>38.050139270000003</v>
      </c>
      <c r="DH57" s="51">
        <v>37.44457388</v>
      </c>
      <c r="DJ57" s="14">
        <f t="shared" si="145"/>
        <v>37.747356574999998</v>
      </c>
      <c r="DK57" s="34">
        <f t="shared" si="75"/>
        <v>1.160102064373719</v>
      </c>
      <c r="DN57" s="9"/>
      <c r="DP57" s="6"/>
      <c r="DU57" s="9"/>
      <c r="DV57" s="9"/>
      <c r="DW57" s="15"/>
      <c r="DX57" s="6"/>
      <c r="DY57" s="9"/>
      <c r="EA57" s="16"/>
      <c r="EC57" s="17"/>
      <c r="EE57" s="16"/>
      <c r="EG57" s="9"/>
      <c r="EK57" s="16"/>
      <c r="EL57" s="16"/>
      <c r="EM57" s="6"/>
      <c r="EQ57" s="9"/>
      <c r="ET57" s="9"/>
      <c r="EU57" s="65"/>
      <c r="EV57" s="51">
        <v>20.62</v>
      </c>
      <c r="EW57" s="64">
        <f t="shared" si="85"/>
        <v>26.62</v>
      </c>
      <c r="EX57" s="51">
        <v>25.64</v>
      </c>
      <c r="EY57" s="51"/>
      <c r="EZ57" s="63">
        <f t="shared" si="87"/>
        <v>31.2</v>
      </c>
      <c r="FA57" s="9">
        <f t="shared" si="146"/>
        <v>4.5799999999999983</v>
      </c>
      <c r="FB57" s="50">
        <f t="shared" si="88"/>
        <v>28.91</v>
      </c>
      <c r="FC57" s="34">
        <f t="shared" si="129"/>
        <v>532.48576227287901</v>
      </c>
      <c r="FD57" s="34" t="e">
        <f t="shared" si="130"/>
        <v>#DIV/0!</v>
      </c>
      <c r="FE57" s="34" t="e">
        <f t="shared" si="131"/>
        <v>#DIV/0!</v>
      </c>
      <c r="FF57" s="9">
        <f t="shared" si="132"/>
        <v>1.9825439573328172E-9</v>
      </c>
      <c r="FG57" s="9">
        <f t="shared" si="133"/>
        <v>3.7291741969741284E-2</v>
      </c>
      <c r="FN57" s="9"/>
      <c r="FP57" s="7"/>
      <c r="FU57" s="9"/>
      <c r="FW57" s="16"/>
      <c r="FY57" s="9"/>
      <c r="FZ57" s="9"/>
      <c r="GA57" s="51">
        <v>20.67</v>
      </c>
      <c r="GC57" s="63">
        <f t="shared" si="96"/>
        <v>24.64</v>
      </c>
      <c r="GD57" s="51">
        <v>27.681129989999999</v>
      </c>
      <c r="GE57" s="51"/>
      <c r="GF57" s="63">
        <f t="shared" si="98"/>
        <v>24.401129989999998</v>
      </c>
      <c r="GH57" s="11">
        <f t="shared" si="100"/>
        <v>24.520564995000001</v>
      </c>
      <c r="GN57" s="9"/>
      <c r="GO57" s="9"/>
      <c r="GP57" s="8"/>
      <c r="GQ57" s="65"/>
      <c r="GR57" s="65"/>
      <c r="GS57" s="51">
        <v>28.285217859999999</v>
      </c>
      <c r="GU57" s="63">
        <f t="shared" si="103"/>
        <v>26.575217859999999</v>
      </c>
      <c r="GV57" s="51">
        <v>23.03</v>
      </c>
      <c r="GW57" s="51"/>
      <c r="GX57" s="63">
        <f t="shared" si="105"/>
        <v>26.39</v>
      </c>
      <c r="GZ57" s="11">
        <f t="shared" si="107"/>
        <v>26.482608929999998</v>
      </c>
      <c r="HD57" s="9"/>
      <c r="HE57" s="9"/>
      <c r="HF57" s="6"/>
      <c r="HG57" s="6"/>
      <c r="HH57" s="16"/>
      <c r="HI57" s="16"/>
      <c r="HJ57" s="65"/>
      <c r="HK57" s="9"/>
      <c r="HL57" s="51">
        <v>26.28</v>
      </c>
      <c r="HN57" s="63">
        <f t="shared" si="110"/>
        <v>32.5</v>
      </c>
      <c r="HO57" s="51">
        <v>27.71</v>
      </c>
      <c r="HP57" s="51"/>
      <c r="HQ57" s="63">
        <f t="shared" si="112"/>
        <v>33.17</v>
      </c>
      <c r="HS57" s="11">
        <f t="shared" si="114"/>
        <v>32.835000000000001</v>
      </c>
      <c r="HW57" s="9"/>
      <c r="HX57" s="9"/>
    </row>
    <row r="58" spans="1:232" s="46" customFormat="1" ht="15.75" customHeight="1">
      <c r="A58" s="55" t="s">
        <v>205</v>
      </c>
      <c r="B58" s="56"/>
      <c r="G58" s="51">
        <v>22.85</v>
      </c>
      <c r="H58" s="51">
        <f t="shared" si="128"/>
        <v>29.61</v>
      </c>
      <c r="I58" s="51">
        <v>22.89</v>
      </c>
      <c r="J58">
        <f t="shared" si="134"/>
        <v>29.65</v>
      </c>
      <c r="K58">
        <f t="shared" si="135"/>
        <v>3.9999999999999147E-2</v>
      </c>
      <c r="L58" s="5"/>
      <c r="M58" s="84"/>
      <c r="N58" s="84"/>
      <c r="O58" s="48"/>
      <c r="P58" s="85"/>
      <c r="Q58" s="85"/>
      <c r="R58" s="86"/>
      <c r="S58" s="85"/>
      <c r="T58" s="48"/>
      <c r="U58" s="81">
        <v>22.07</v>
      </c>
      <c r="V58" s="81">
        <v>22.63</v>
      </c>
      <c r="W58" s="82">
        <f t="shared" si="136"/>
        <v>24.38</v>
      </c>
      <c r="X58" s="82">
        <f t="shared" si="137"/>
        <v>24.939999999999998</v>
      </c>
      <c r="Y58" s="88">
        <f t="shared" si="138"/>
        <v>24.659999999999997</v>
      </c>
      <c r="Z58" s="84">
        <f t="shared" si="5"/>
        <v>10148.643571382354</v>
      </c>
      <c r="AA58" s="34"/>
      <c r="AB58" s="51">
        <v>28.74</v>
      </c>
      <c r="AC58" s="51">
        <v>34.078295109999999</v>
      </c>
      <c r="AD58" s="51">
        <f t="shared" si="61"/>
        <v>33.01</v>
      </c>
      <c r="AE58" s="77">
        <f t="shared" si="62"/>
        <v>33.544147554999995</v>
      </c>
      <c r="AF58" s="84">
        <f t="shared" si="6"/>
        <v>21.404385119287376</v>
      </c>
      <c r="AG58" s="34"/>
      <c r="AP58" s="51">
        <v>26.4</v>
      </c>
      <c r="AQ58" s="63">
        <f t="shared" si="127"/>
        <v>29.88</v>
      </c>
      <c r="AR58" s="51">
        <v>26.12</v>
      </c>
      <c r="AS58" s="63">
        <f t="shared" si="139"/>
        <v>29.6</v>
      </c>
      <c r="AT58" s="10">
        <f t="shared" si="140"/>
        <v>29.740000000000002</v>
      </c>
      <c r="AU58" s="34"/>
      <c r="AV58" s="34"/>
      <c r="AW58" s="34"/>
      <c r="AX58" s="34"/>
      <c r="AY58" s="34"/>
      <c r="AZ58" s="34"/>
      <c r="BA58" s="34"/>
      <c r="BB58" s="66"/>
      <c r="BC58" s="66"/>
      <c r="BD58" s="63">
        <v>37.138192859999997</v>
      </c>
      <c r="BE58" s="51">
        <v>31.67</v>
      </c>
      <c r="BF58" s="51"/>
      <c r="BG58" s="63">
        <f t="shared" si="66"/>
        <v>36.480000000000004</v>
      </c>
      <c r="BH58" s="11">
        <f t="shared" si="67"/>
        <v>36.809096429999997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51">
        <v>24.95</v>
      </c>
      <c r="BW58" s="51">
        <v>24.84</v>
      </c>
      <c r="BX58" s="51"/>
      <c r="BY58" s="10">
        <f t="shared" si="141"/>
        <v>29.395</v>
      </c>
      <c r="BZ58" s="34">
        <f t="shared" si="18"/>
        <v>380.38729237373144</v>
      </c>
      <c r="CA58" s="34"/>
      <c r="CB58" s="34"/>
      <c r="CC58" s="34"/>
      <c r="CD58" s="34"/>
      <c r="CE58" s="34"/>
      <c r="CF58" s="34"/>
      <c r="CG58" s="34"/>
      <c r="CH58" s="34"/>
      <c r="CI58" s="34"/>
      <c r="CJ58" s="57"/>
      <c r="CK58" s="34"/>
      <c r="CL58" s="34"/>
      <c r="CM58" s="34"/>
      <c r="CN58" s="37"/>
      <c r="CO58" s="34"/>
      <c r="CP58" s="34"/>
      <c r="CQ58" s="51">
        <v>21.44</v>
      </c>
      <c r="CR58" s="51">
        <v>20.6</v>
      </c>
      <c r="CS58" s="51">
        <f t="shared" si="142"/>
        <v>28.62</v>
      </c>
      <c r="CT58" s="51">
        <f t="shared" si="143"/>
        <v>27.78</v>
      </c>
      <c r="CU58" s="34"/>
      <c r="CV58" s="12">
        <f t="shared" si="144"/>
        <v>28.200000000000003</v>
      </c>
      <c r="CW58" s="9">
        <f t="shared" si="27"/>
        <v>871.28452391526866</v>
      </c>
      <c r="CX58" s="34"/>
      <c r="CY58" s="34"/>
      <c r="CZ58" s="34"/>
      <c r="DA58" s="34"/>
      <c r="DB58" s="34"/>
      <c r="DC58" s="34"/>
      <c r="DD58" s="34"/>
      <c r="DE58" s="34"/>
      <c r="DF58" s="34"/>
      <c r="DG58" s="51">
        <v>38.850264410000001</v>
      </c>
      <c r="DH58" s="51" t="s">
        <v>235</v>
      </c>
      <c r="DI58" s="34"/>
      <c r="DJ58" s="14">
        <f t="shared" si="145"/>
        <v>38.850264410000001</v>
      </c>
      <c r="DK58" s="34">
        <f t="shared" si="75"/>
        <v>0.53988387916231773</v>
      </c>
      <c r="DL58" s="34"/>
      <c r="DM58" s="34"/>
      <c r="DN58" s="34"/>
      <c r="DO58" s="34"/>
      <c r="DP58" s="37"/>
      <c r="DQ58" s="34"/>
      <c r="DR58" s="34"/>
      <c r="DS58" s="34"/>
      <c r="DT58" s="34"/>
      <c r="DU58" s="34"/>
      <c r="DV58" s="34"/>
      <c r="DW58" s="58"/>
      <c r="DX58" s="37"/>
      <c r="DY58" s="34"/>
      <c r="DZ58" s="41"/>
      <c r="EA58" s="41"/>
      <c r="EB58" s="41"/>
      <c r="EC58" s="59"/>
      <c r="ED58" s="41"/>
      <c r="EE58" s="41"/>
      <c r="EF58" s="41"/>
      <c r="EG58" s="34"/>
      <c r="EH58" s="41"/>
      <c r="EI58" s="41"/>
      <c r="EJ58" s="41"/>
      <c r="EK58" s="41"/>
      <c r="EL58" s="41"/>
      <c r="EM58" s="37"/>
      <c r="EN58" s="34"/>
      <c r="EO58" s="34"/>
      <c r="EP58" s="34"/>
      <c r="EQ58" s="34"/>
      <c r="ER58" s="34"/>
      <c r="ES58" s="66"/>
      <c r="ET58" s="34"/>
      <c r="EU58" s="66"/>
      <c r="EV58" s="60">
        <v>23.23</v>
      </c>
      <c r="EW58" s="64">
        <f t="shared" si="85"/>
        <v>29.23</v>
      </c>
      <c r="EX58" s="51">
        <v>25.69</v>
      </c>
      <c r="EY58" s="51"/>
      <c r="EZ58" s="63">
        <f t="shared" si="87"/>
        <v>31.25</v>
      </c>
      <c r="FA58" s="9">
        <f t="shared" si="146"/>
        <v>2.0199999999999996</v>
      </c>
      <c r="FB58" s="50">
        <f t="shared" si="88"/>
        <v>30.240000000000002</v>
      </c>
      <c r="FC58" s="34">
        <f t="shared" si="129"/>
        <v>211.69568213812465</v>
      </c>
      <c r="FD58" s="34" t="e">
        <f t="shared" si="130"/>
        <v>#DIV/0!</v>
      </c>
      <c r="FE58" s="34" t="e">
        <f t="shared" si="131"/>
        <v>#DIV/0!</v>
      </c>
      <c r="FF58" s="9">
        <f t="shared" si="132"/>
        <v>7.885930243530548E-10</v>
      </c>
      <c r="FG58" s="9">
        <f t="shared" si="133"/>
        <v>2.0905118043532928E-2</v>
      </c>
      <c r="FH58" s="34"/>
      <c r="FI58" s="34"/>
      <c r="FJ58" s="34"/>
      <c r="FK58" s="34"/>
      <c r="FL58" s="34"/>
      <c r="FM58" s="34"/>
      <c r="FN58" s="34"/>
      <c r="FO58" s="34"/>
      <c r="FP58" s="61"/>
      <c r="FQ58" s="34"/>
      <c r="FR58" s="34"/>
      <c r="FS58" s="34"/>
      <c r="FT58" s="34"/>
      <c r="FU58" s="34"/>
      <c r="FV58" s="34"/>
      <c r="FW58" s="41"/>
      <c r="FX58" s="34"/>
      <c r="FY58" s="34"/>
      <c r="FZ58" s="34"/>
      <c r="GA58" s="51">
        <v>22.31</v>
      </c>
      <c r="GB58" s="51"/>
      <c r="GC58" s="63">
        <f t="shared" si="96"/>
        <v>26.279999999999998</v>
      </c>
      <c r="GD58" s="51">
        <v>29.786764760000001</v>
      </c>
      <c r="GE58" s="51"/>
      <c r="GF58" s="63">
        <f t="shared" si="98"/>
        <v>26.506764759999999</v>
      </c>
      <c r="GG58" s="34"/>
      <c r="GH58" s="11">
        <f t="shared" si="100"/>
        <v>26.393382379999998</v>
      </c>
      <c r="GI58" s="34"/>
      <c r="GJ58" s="34"/>
      <c r="GK58" s="34"/>
      <c r="GL58" s="34"/>
      <c r="GM58" s="34"/>
      <c r="GN58" s="34"/>
      <c r="GO58" s="34"/>
      <c r="GP58" s="45"/>
      <c r="GQ58" s="66"/>
      <c r="GR58" s="66"/>
      <c r="GS58" s="51">
        <v>28.412673049999999</v>
      </c>
      <c r="GT58" s="51"/>
      <c r="GU58" s="63">
        <f t="shared" si="103"/>
        <v>26.702673049999998</v>
      </c>
      <c r="GV58" s="51">
        <v>22.77</v>
      </c>
      <c r="GW58" s="51"/>
      <c r="GX58" s="63">
        <f t="shared" si="105"/>
        <v>26.13</v>
      </c>
      <c r="GY58" s="34"/>
      <c r="GZ58" s="11">
        <f t="shared" si="107"/>
        <v>26.416336524999998</v>
      </c>
      <c r="HA58" s="34"/>
      <c r="HB58" s="34"/>
      <c r="HC58" s="34"/>
      <c r="HD58" s="34"/>
      <c r="HE58" s="34"/>
      <c r="HF58" s="37"/>
      <c r="HG58" s="37"/>
      <c r="HH58" s="41"/>
      <c r="HI58" s="41"/>
      <c r="HJ58" s="66"/>
      <c r="HK58" s="34"/>
      <c r="HL58" s="51">
        <v>24.24</v>
      </c>
      <c r="HM58" s="51"/>
      <c r="HN58" s="63">
        <f t="shared" si="110"/>
        <v>30.459999999999997</v>
      </c>
      <c r="HO58" s="51">
        <v>25.07</v>
      </c>
      <c r="HP58" s="51"/>
      <c r="HQ58" s="63">
        <f t="shared" si="112"/>
        <v>30.53</v>
      </c>
      <c r="HR58" s="34"/>
      <c r="HS58" s="11">
        <f t="shared" si="114"/>
        <v>30.494999999999997</v>
      </c>
      <c r="HT58" s="34"/>
      <c r="HU58" s="34"/>
      <c r="HV58" s="34"/>
      <c r="HW58" s="34"/>
      <c r="HX58" s="34"/>
    </row>
    <row r="59" spans="1:232" s="46" customFormat="1" ht="15.75" customHeight="1">
      <c r="A59" s="55" t="s">
        <v>206</v>
      </c>
      <c r="B59" s="56"/>
      <c r="G59" s="51">
        <v>22.12</v>
      </c>
      <c r="H59" s="51">
        <f t="shared" si="128"/>
        <v>28.880000000000003</v>
      </c>
      <c r="I59" s="51">
        <v>22.08</v>
      </c>
      <c r="J59">
        <f t="shared" si="134"/>
        <v>28.839999999999996</v>
      </c>
      <c r="K59">
        <f t="shared" si="135"/>
        <v>-4.0000000000006253E-2</v>
      </c>
      <c r="L59" s="5"/>
      <c r="M59" s="84"/>
      <c r="N59" s="84"/>
      <c r="O59" s="48"/>
      <c r="P59" s="85"/>
      <c r="Q59" s="85"/>
      <c r="R59" s="86"/>
      <c r="S59" s="85"/>
      <c r="T59" s="48"/>
      <c r="U59" s="81">
        <v>22.62</v>
      </c>
      <c r="V59" s="81">
        <v>23.29</v>
      </c>
      <c r="W59" s="82">
        <f t="shared" si="136"/>
        <v>24.93</v>
      </c>
      <c r="X59" s="82">
        <f t="shared" si="137"/>
        <v>25.599999999999998</v>
      </c>
      <c r="Y59" s="88">
        <f t="shared" si="138"/>
        <v>25.265000000000001</v>
      </c>
      <c r="Z59" s="84">
        <f t="shared" si="5"/>
        <v>6670.8626681158621</v>
      </c>
      <c r="AA59" s="34"/>
      <c r="AB59" s="51">
        <v>27.5</v>
      </c>
      <c r="AC59" s="51">
        <v>33.732715249999998</v>
      </c>
      <c r="AD59" s="51">
        <f t="shared" si="61"/>
        <v>31.77</v>
      </c>
      <c r="AE59" s="77">
        <f t="shared" si="62"/>
        <v>32.751357624999997</v>
      </c>
      <c r="AF59" s="84">
        <f t="shared" si="6"/>
        <v>37.092925165847319</v>
      </c>
      <c r="AG59" s="34"/>
      <c r="AP59" s="51">
        <v>25.26</v>
      </c>
      <c r="AQ59" s="63">
        <f t="shared" si="127"/>
        <v>28.740000000000002</v>
      </c>
      <c r="AR59" s="51">
        <v>25.26</v>
      </c>
      <c r="AS59" s="63">
        <f t="shared" si="139"/>
        <v>28.740000000000002</v>
      </c>
      <c r="AT59" s="10">
        <f t="shared" si="140"/>
        <v>28.740000000000002</v>
      </c>
      <c r="AU59" s="34"/>
      <c r="AV59" s="34"/>
      <c r="AW59" s="34"/>
      <c r="AX59" s="34"/>
      <c r="AY59" s="34"/>
      <c r="AZ59" s="34"/>
      <c r="BA59" s="34"/>
      <c r="BB59" s="66"/>
      <c r="BC59" s="66"/>
      <c r="BD59" s="63">
        <v>35.285409270000002</v>
      </c>
      <c r="BE59" s="51">
        <v>30.48</v>
      </c>
      <c r="BF59" s="51"/>
      <c r="BG59" s="63">
        <f t="shared" si="66"/>
        <v>35.29</v>
      </c>
      <c r="BH59" s="11">
        <f t="shared" si="67"/>
        <v>35.287704634999997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51">
        <v>24.98</v>
      </c>
      <c r="BW59" s="51">
        <v>23.72</v>
      </c>
      <c r="BX59" s="51"/>
      <c r="BY59" s="10">
        <f t="shared" si="141"/>
        <v>28.85</v>
      </c>
      <c r="BZ59" s="34">
        <f t="shared" si="18"/>
        <v>555.11121303048958</v>
      </c>
      <c r="CA59" s="34"/>
      <c r="CB59" s="34"/>
      <c r="CC59" s="34"/>
      <c r="CD59" s="34"/>
      <c r="CE59" s="34"/>
      <c r="CF59" s="34"/>
      <c r="CG59" s="34"/>
      <c r="CH59" s="34"/>
      <c r="CI59" s="34"/>
      <c r="CJ59" s="57"/>
      <c r="CK59" s="34"/>
      <c r="CL59" s="34"/>
      <c r="CM59" s="34"/>
      <c r="CN59" s="37"/>
      <c r="CO59" s="34"/>
      <c r="CP59" s="34"/>
      <c r="CQ59" s="51">
        <v>19.78</v>
      </c>
      <c r="CR59" s="51">
        <v>19.16</v>
      </c>
      <c r="CS59" s="51">
        <f t="shared" si="142"/>
        <v>26.96</v>
      </c>
      <c r="CT59" s="51">
        <f t="shared" si="143"/>
        <v>26.34</v>
      </c>
      <c r="CU59" s="34"/>
      <c r="CV59" s="12">
        <f t="shared" si="144"/>
        <v>26.65</v>
      </c>
      <c r="CW59" s="9">
        <f t="shared" si="27"/>
        <v>2552.8188616074463</v>
      </c>
      <c r="CX59" s="34"/>
      <c r="CY59" s="34"/>
      <c r="CZ59" s="34"/>
      <c r="DA59" s="34"/>
      <c r="DB59" s="34"/>
      <c r="DC59" s="34"/>
      <c r="DD59" s="34"/>
      <c r="DE59" s="34"/>
      <c r="DF59" s="34"/>
      <c r="DG59" s="51">
        <v>35.224413990000002</v>
      </c>
      <c r="DH59" s="51">
        <v>35.797939620000001</v>
      </c>
      <c r="DI59" s="34"/>
      <c r="DJ59" s="14">
        <f t="shared" si="145"/>
        <v>35.511176805000005</v>
      </c>
      <c r="DK59" s="34">
        <f t="shared" si="75"/>
        <v>5.4705821783778834</v>
      </c>
      <c r="DL59" s="34"/>
      <c r="DM59" s="34"/>
      <c r="DN59" s="34"/>
      <c r="DO59" s="34"/>
      <c r="DP59" s="37"/>
      <c r="DQ59" s="34"/>
      <c r="DR59" s="34"/>
      <c r="DS59" s="34"/>
      <c r="DT59" s="34"/>
      <c r="DU59" s="34"/>
      <c r="DV59" s="34"/>
      <c r="DW59" s="58"/>
      <c r="DX59" s="37"/>
      <c r="DY59" s="34"/>
      <c r="DZ59" s="41"/>
      <c r="EA59" s="41"/>
      <c r="EB59" s="41"/>
      <c r="EC59" s="59"/>
      <c r="ED59" s="41"/>
      <c r="EE59" s="41"/>
      <c r="EF59" s="41"/>
      <c r="EG59" s="34"/>
      <c r="EH59" s="41"/>
      <c r="EI59" s="41"/>
      <c r="EJ59" s="41"/>
      <c r="EK59" s="41"/>
      <c r="EL59" s="41"/>
      <c r="EM59" s="37"/>
      <c r="EN59" s="34"/>
      <c r="EO59" s="34"/>
      <c r="EP59" s="34"/>
      <c r="EQ59" s="34"/>
      <c r="ER59" s="34"/>
      <c r="ES59" s="66"/>
      <c r="ET59" s="34"/>
      <c r="EU59" s="66"/>
      <c r="EV59" s="60">
        <v>23.7</v>
      </c>
      <c r="EW59" s="64">
        <f t="shared" si="85"/>
        <v>29.7</v>
      </c>
      <c r="EX59" s="51">
        <v>25.85</v>
      </c>
      <c r="EY59" s="51"/>
      <c r="EZ59" s="63">
        <f t="shared" si="87"/>
        <v>31.41</v>
      </c>
      <c r="FA59" s="9">
        <f t="shared" si="146"/>
        <v>1.7100000000000009</v>
      </c>
      <c r="FB59" s="50">
        <f t="shared" si="88"/>
        <v>30.555</v>
      </c>
      <c r="FC59" s="34">
        <f t="shared" si="129"/>
        <v>170.15080181629997</v>
      </c>
      <c r="FD59" s="34" t="e">
        <f t="shared" si="130"/>
        <v>#DIV/0!</v>
      </c>
      <c r="FE59" s="34" t="e">
        <f t="shared" si="131"/>
        <v>#DIV/0!</v>
      </c>
      <c r="FF59" s="9">
        <f t="shared" si="132"/>
        <v>6.3391128391934299E-10</v>
      </c>
      <c r="FG59" s="9">
        <f t="shared" si="133"/>
        <v>2.5559439329930676E-2</v>
      </c>
      <c r="FH59" s="34"/>
      <c r="FI59" s="34"/>
      <c r="FJ59" s="34"/>
      <c r="FK59" s="34"/>
      <c r="FL59" s="34"/>
      <c r="FM59" s="34"/>
      <c r="FN59" s="34"/>
      <c r="FO59" s="34"/>
      <c r="FP59" s="61"/>
      <c r="FQ59" s="34"/>
      <c r="FR59" s="34"/>
      <c r="FS59" s="34"/>
      <c r="FT59" s="34"/>
      <c r="FU59" s="34"/>
      <c r="FV59" s="34"/>
      <c r="FW59" s="41"/>
      <c r="FX59" s="34"/>
      <c r="FY59" s="34"/>
      <c r="FZ59" s="34"/>
      <c r="GA59" s="51">
        <v>22.26</v>
      </c>
      <c r="GB59" s="51"/>
      <c r="GC59" s="63">
        <f t="shared" si="96"/>
        <v>26.23</v>
      </c>
      <c r="GD59" s="51">
        <v>29.146368290000002</v>
      </c>
      <c r="GE59" s="51"/>
      <c r="GF59" s="63">
        <f t="shared" si="98"/>
        <v>25.86636829</v>
      </c>
      <c r="GG59" s="34"/>
      <c r="GH59" s="11">
        <f t="shared" si="100"/>
        <v>26.048184145</v>
      </c>
      <c r="GI59" s="34"/>
      <c r="GJ59" s="34"/>
      <c r="GK59" s="34"/>
      <c r="GL59" s="34"/>
      <c r="GM59" s="34"/>
      <c r="GN59" s="34"/>
      <c r="GO59" s="34"/>
      <c r="GP59" s="45"/>
      <c r="GQ59" s="66"/>
      <c r="GR59" s="66"/>
      <c r="GS59" s="51">
        <v>28.79544039</v>
      </c>
      <c r="GT59" s="51"/>
      <c r="GU59" s="63">
        <f t="shared" si="103"/>
        <v>27.085440389999999</v>
      </c>
      <c r="GV59" s="51">
        <v>22.45</v>
      </c>
      <c r="GW59" s="51"/>
      <c r="GX59" s="63">
        <f t="shared" si="105"/>
        <v>25.81</v>
      </c>
      <c r="GY59" s="34"/>
      <c r="GZ59" s="11">
        <f t="shared" si="107"/>
        <v>26.447720194999999</v>
      </c>
      <c r="HA59" s="34"/>
      <c r="HB59" s="34"/>
      <c r="HC59" s="34"/>
      <c r="HD59" s="34"/>
      <c r="HE59" s="34"/>
      <c r="HF59" s="37"/>
      <c r="HG59" s="37"/>
      <c r="HH59" s="41"/>
      <c r="HI59" s="41"/>
      <c r="HJ59" s="66"/>
      <c r="HK59" s="34"/>
      <c r="HL59" s="51">
        <v>23.15</v>
      </c>
      <c r="HM59" s="51"/>
      <c r="HN59" s="63">
        <f t="shared" si="110"/>
        <v>29.369999999999997</v>
      </c>
      <c r="HO59" s="51">
        <v>24.48</v>
      </c>
      <c r="HP59" s="51"/>
      <c r="HQ59" s="63">
        <f t="shared" si="112"/>
        <v>29.94</v>
      </c>
      <c r="HR59" s="34"/>
      <c r="HS59" s="11">
        <f t="shared" si="114"/>
        <v>29.655000000000001</v>
      </c>
      <c r="HT59" s="34"/>
      <c r="HU59" s="34"/>
      <c r="HV59" s="34"/>
      <c r="HW59" s="34"/>
      <c r="HX59" s="34"/>
    </row>
    <row r="60" spans="1:232" s="46" customFormat="1" ht="15.75" customHeight="1">
      <c r="A60" s="55" t="s">
        <v>207</v>
      </c>
      <c r="B60" s="56"/>
      <c r="G60" s="51">
        <v>21.4</v>
      </c>
      <c r="H60" s="51">
        <f t="shared" si="128"/>
        <v>28.159999999999997</v>
      </c>
      <c r="I60" s="51">
        <v>20.76</v>
      </c>
      <c r="J60">
        <f t="shared" si="134"/>
        <v>27.520000000000003</v>
      </c>
      <c r="K60">
        <f t="shared" si="135"/>
        <v>-0.63999999999999346</v>
      </c>
      <c r="L60" s="5"/>
      <c r="M60" s="84"/>
      <c r="N60" s="84"/>
      <c r="O60" s="48"/>
      <c r="P60" s="85"/>
      <c r="Q60" s="85"/>
      <c r="R60" s="86"/>
      <c r="S60" s="85"/>
      <c r="T60" s="48"/>
      <c r="U60" s="81">
        <v>21.82</v>
      </c>
      <c r="V60" s="81">
        <v>22.39</v>
      </c>
      <c r="W60" s="82">
        <f t="shared" si="136"/>
        <v>24.13</v>
      </c>
      <c r="X60" s="82">
        <f t="shared" si="137"/>
        <v>24.7</v>
      </c>
      <c r="Y60" s="88">
        <f t="shared" si="138"/>
        <v>24.414999999999999</v>
      </c>
      <c r="Z60" s="84">
        <f t="shared" si="5"/>
        <v>12028.237645510368</v>
      </c>
      <c r="AA60" s="34"/>
      <c r="AB60" s="51">
        <v>27.36</v>
      </c>
      <c r="AC60" s="51">
        <v>32.430764949999997</v>
      </c>
      <c r="AD60" s="51">
        <f t="shared" si="61"/>
        <v>31.63</v>
      </c>
      <c r="AE60" s="77">
        <f t="shared" si="62"/>
        <v>32.030382474999996</v>
      </c>
      <c r="AF60" s="84">
        <f t="shared" si="6"/>
        <v>61.157369676973893</v>
      </c>
      <c r="AG60" s="34"/>
      <c r="AP60" s="51">
        <v>24.55</v>
      </c>
      <c r="AQ60" s="63">
        <f t="shared" si="127"/>
        <v>28.03</v>
      </c>
      <c r="AR60" s="51">
        <v>24.45</v>
      </c>
      <c r="AS60" s="63">
        <f t="shared" si="139"/>
        <v>27.93</v>
      </c>
      <c r="AT60" s="10">
        <f t="shared" si="140"/>
        <v>27.98</v>
      </c>
      <c r="AU60" s="34"/>
      <c r="AV60" s="34"/>
      <c r="AW60" s="34"/>
      <c r="AX60" s="34"/>
      <c r="AY60" s="34"/>
      <c r="AZ60" s="34"/>
      <c r="BA60" s="34"/>
      <c r="BB60" s="66"/>
      <c r="BC60" s="66"/>
      <c r="BD60" s="63">
        <v>36.34253915</v>
      </c>
      <c r="BE60" s="51">
        <v>29.37</v>
      </c>
      <c r="BF60" s="51"/>
      <c r="BG60" s="63">
        <f t="shared" si="66"/>
        <v>34.18</v>
      </c>
      <c r="BH60" s="11">
        <f t="shared" si="67"/>
        <v>35.261269575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51">
        <v>24.49</v>
      </c>
      <c r="BW60" s="51">
        <v>24.16</v>
      </c>
      <c r="BX60" s="51"/>
      <c r="BY60" s="10">
        <f t="shared" si="141"/>
        <v>28.824999999999999</v>
      </c>
      <c r="BZ60" s="34">
        <f t="shared" si="18"/>
        <v>564.81991355107652</v>
      </c>
      <c r="CA60" s="34"/>
      <c r="CB60" s="34"/>
      <c r="CC60" s="34"/>
      <c r="CD60" s="34"/>
      <c r="CE60" s="34"/>
      <c r="CF60" s="34"/>
      <c r="CG60" s="34"/>
      <c r="CH60" s="34"/>
      <c r="CI60" s="34"/>
      <c r="CJ60" s="57"/>
      <c r="CK60" s="34"/>
      <c r="CL60" s="34"/>
      <c r="CM60" s="34"/>
      <c r="CN60" s="37"/>
      <c r="CO60" s="34"/>
      <c r="CP60" s="34"/>
      <c r="CQ60" s="51">
        <v>19.2</v>
      </c>
      <c r="CR60" s="51">
        <v>18.3</v>
      </c>
      <c r="CS60" s="51">
        <f t="shared" si="142"/>
        <v>26.38</v>
      </c>
      <c r="CT60" s="51">
        <f t="shared" si="143"/>
        <v>25.48</v>
      </c>
      <c r="CU60" s="34"/>
      <c r="CV60" s="12">
        <f t="shared" si="144"/>
        <v>25.93</v>
      </c>
      <c r="CW60" s="9">
        <f t="shared" si="27"/>
        <v>4206.1426736284002</v>
      </c>
      <c r="CX60" s="34"/>
      <c r="CY60" s="34"/>
      <c r="CZ60" s="34"/>
      <c r="DA60" s="34"/>
      <c r="DB60" s="34"/>
      <c r="DC60" s="34"/>
      <c r="DD60" s="34"/>
      <c r="DE60" s="34"/>
      <c r="DF60" s="34"/>
      <c r="DG60" s="51">
        <v>35.621727409999998</v>
      </c>
      <c r="DH60" s="51">
        <v>36.261141870000003</v>
      </c>
      <c r="DI60" s="34"/>
      <c r="DJ60" s="14">
        <f t="shared" si="145"/>
        <v>35.941434639999997</v>
      </c>
      <c r="DK60" s="34">
        <f t="shared" si="75"/>
        <v>4.0591947336721468</v>
      </c>
      <c r="DL60" s="34"/>
      <c r="DM60" s="34"/>
      <c r="DN60" s="34"/>
      <c r="DO60" s="34"/>
      <c r="DP60" s="37"/>
      <c r="DQ60" s="34"/>
      <c r="DR60" s="34"/>
      <c r="DS60" s="34"/>
      <c r="DT60" s="34"/>
      <c r="DU60" s="34"/>
      <c r="DV60" s="34"/>
      <c r="DW60" s="58"/>
      <c r="DX60" s="37"/>
      <c r="DY60" s="34"/>
      <c r="DZ60" s="41"/>
      <c r="EA60" s="41"/>
      <c r="EB60" s="41"/>
      <c r="EC60" s="59"/>
      <c r="ED60" s="41"/>
      <c r="EE60" s="41"/>
      <c r="EF60" s="41"/>
      <c r="EG60" s="34"/>
      <c r="EH60" s="41"/>
      <c r="EI60" s="41"/>
      <c r="EJ60" s="41"/>
      <c r="EK60" s="41"/>
      <c r="EL60" s="41"/>
      <c r="EM60" s="37"/>
      <c r="EN60" s="34"/>
      <c r="EO60" s="34"/>
      <c r="EP60" s="34"/>
      <c r="EQ60" s="34"/>
      <c r="ER60" s="34"/>
      <c r="ES60" s="66"/>
      <c r="ET60" s="34"/>
      <c r="EU60" s="66"/>
      <c r="EV60" s="60">
        <v>19.600000000000001</v>
      </c>
      <c r="EW60" s="64">
        <f t="shared" si="85"/>
        <v>25.6</v>
      </c>
      <c r="EX60" s="51">
        <v>22.1</v>
      </c>
      <c r="EY60" s="51"/>
      <c r="EZ60" s="63">
        <f t="shared" si="87"/>
        <v>27.66</v>
      </c>
      <c r="FA60" s="9">
        <f t="shared" si="146"/>
        <v>2.0599999999999987</v>
      </c>
      <c r="FB60" s="50">
        <f t="shared" si="88"/>
        <v>26.630000000000003</v>
      </c>
      <c r="FC60" s="34">
        <f t="shared" si="129"/>
        <v>2588.4751499777899</v>
      </c>
      <c r="FD60" s="34" t="e">
        <f t="shared" si="130"/>
        <v>#DIV/0!</v>
      </c>
      <c r="FE60" s="34" t="e">
        <f t="shared" si="131"/>
        <v>#DIV/0!</v>
      </c>
      <c r="FF60" s="9">
        <f t="shared" si="132"/>
        <v>9.6287789243272813E-9</v>
      </c>
      <c r="FG60" s="9">
        <f t="shared" si="133"/>
        <v>0.2153865399280038</v>
      </c>
      <c r="FH60" s="34"/>
      <c r="FI60" s="34"/>
      <c r="FJ60" s="34"/>
      <c r="FK60" s="34"/>
      <c r="FL60" s="34"/>
      <c r="FM60" s="34"/>
      <c r="FN60" s="34"/>
      <c r="FO60" s="34"/>
      <c r="FP60" s="61"/>
      <c r="FQ60" s="34"/>
      <c r="FR60" s="34"/>
      <c r="FS60" s="34"/>
      <c r="FT60" s="34"/>
      <c r="FU60" s="34"/>
      <c r="FV60" s="34"/>
      <c r="FW60" s="41"/>
      <c r="FX60" s="34"/>
      <c r="FY60" s="34"/>
      <c r="FZ60" s="34"/>
      <c r="GA60" s="51">
        <v>19.899999999999999</v>
      </c>
      <c r="GB60" s="51"/>
      <c r="GC60" s="63">
        <f t="shared" si="96"/>
        <v>23.869999999999997</v>
      </c>
      <c r="GD60" s="51">
        <v>27.170794690000001</v>
      </c>
      <c r="GE60" s="51"/>
      <c r="GF60" s="63">
        <f t="shared" si="98"/>
        <v>23.89079469</v>
      </c>
      <c r="GG60" s="34"/>
      <c r="GH60" s="11">
        <f t="shared" si="100"/>
        <v>23.880397344999999</v>
      </c>
      <c r="GI60" s="34"/>
      <c r="GJ60" s="34"/>
      <c r="GK60" s="34"/>
      <c r="GL60" s="34"/>
      <c r="GM60" s="34"/>
      <c r="GN60" s="34"/>
      <c r="GO60" s="34"/>
      <c r="GP60" s="45"/>
      <c r="GQ60" s="66"/>
      <c r="GR60" s="66"/>
      <c r="GS60" s="51">
        <v>27.110957160000002</v>
      </c>
      <c r="GT60" s="51"/>
      <c r="GU60" s="63">
        <f t="shared" si="103"/>
        <v>25.400957160000001</v>
      </c>
      <c r="GV60" s="51">
        <v>21.15</v>
      </c>
      <c r="GW60" s="51"/>
      <c r="GX60" s="63">
        <f t="shared" si="105"/>
        <v>24.509999999999998</v>
      </c>
      <c r="GY60" s="34"/>
      <c r="GZ60" s="11">
        <f t="shared" si="107"/>
        <v>24.955478579999998</v>
      </c>
      <c r="HA60" s="34"/>
      <c r="HB60" s="34"/>
      <c r="HC60" s="34"/>
      <c r="HD60" s="34"/>
      <c r="HE60" s="34"/>
      <c r="HF60" s="37"/>
      <c r="HG60" s="37"/>
      <c r="HH60" s="41"/>
      <c r="HI60" s="41"/>
      <c r="HJ60" s="66"/>
      <c r="HK60" s="34"/>
      <c r="HL60" s="51">
        <v>22.5</v>
      </c>
      <c r="HM60" s="51"/>
      <c r="HN60" s="63">
        <f t="shared" si="110"/>
        <v>28.72</v>
      </c>
      <c r="HO60" s="51">
        <v>23.93</v>
      </c>
      <c r="HP60" s="51"/>
      <c r="HQ60" s="63">
        <f t="shared" si="112"/>
        <v>29.39</v>
      </c>
      <c r="HR60" s="34"/>
      <c r="HS60" s="11">
        <f t="shared" si="114"/>
        <v>29.055</v>
      </c>
      <c r="HT60" s="34"/>
      <c r="HU60" s="34"/>
      <c r="HV60" s="34"/>
      <c r="HW60" s="34"/>
      <c r="HX60" s="34"/>
    </row>
    <row r="61" spans="1:232" s="46" customFormat="1" ht="15.75" customHeight="1">
      <c r="A61" s="55" t="s">
        <v>208</v>
      </c>
      <c r="B61" s="56"/>
      <c r="G61" s="51">
        <v>20.85</v>
      </c>
      <c r="H61" s="51">
        <f t="shared" si="128"/>
        <v>27.61</v>
      </c>
      <c r="I61" s="51">
        <v>20.72</v>
      </c>
      <c r="J61">
        <f t="shared" si="134"/>
        <v>27.479999999999997</v>
      </c>
      <c r="K61">
        <f t="shared" si="135"/>
        <v>-0.13000000000000256</v>
      </c>
      <c r="L61" s="5"/>
      <c r="M61" s="84"/>
      <c r="N61" s="84"/>
      <c r="O61" s="48"/>
      <c r="P61" s="85"/>
      <c r="Q61" s="85"/>
      <c r="R61" s="86"/>
      <c r="S61" s="85"/>
      <c r="T61" s="48"/>
      <c r="U61" s="81">
        <v>22.18</v>
      </c>
      <c r="V61" s="81">
        <v>22.45</v>
      </c>
      <c r="W61" s="82">
        <f t="shared" si="136"/>
        <v>24.49</v>
      </c>
      <c r="X61" s="82">
        <f t="shared" si="137"/>
        <v>24.759999999999998</v>
      </c>
      <c r="Y61" s="88">
        <f t="shared" si="138"/>
        <v>24.625</v>
      </c>
      <c r="Z61" s="84">
        <f t="shared" si="5"/>
        <v>10398.004474871437</v>
      </c>
      <c r="AA61" s="34"/>
      <c r="AB61" s="51">
        <v>27.9</v>
      </c>
      <c r="AC61" s="51">
        <v>33.330826909999999</v>
      </c>
      <c r="AD61" s="51">
        <f t="shared" si="61"/>
        <v>32.17</v>
      </c>
      <c r="AE61" s="77">
        <f t="shared" si="62"/>
        <v>32.750413455</v>
      </c>
      <c r="AF61" s="84">
        <f t="shared" si="6"/>
        <v>37.117222248799585</v>
      </c>
      <c r="AG61" s="34"/>
      <c r="AP61" s="51">
        <v>24.77</v>
      </c>
      <c r="AQ61" s="63">
        <f t="shared" si="127"/>
        <v>28.25</v>
      </c>
      <c r="AR61" s="51">
        <v>24.54</v>
      </c>
      <c r="AS61" s="63">
        <f t="shared" si="139"/>
        <v>28.02</v>
      </c>
      <c r="AT61" s="10">
        <f t="shared" si="140"/>
        <v>28.134999999999998</v>
      </c>
      <c r="AU61" s="34"/>
      <c r="AV61" s="34"/>
      <c r="AW61" s="34"/>
      <c r="AX61" s="34"/>
      <c r="AY61" s="34"/>
      <c r="AZ61" s="34"/>
      <c r="BA61" s="34"/>
      <c r="BB61" s="66"/>
      <c r="BC61" s="66"/>
      <c r="BD61" s="63">
        <v>34.71595928</v>
      </c>
      <c r="BE61" s="51">
        <v>28.07</v>
      </c>
      <c r="BF61" s="51"/>
      <c r="BG61" s="63">
        <f t="shared" si="66"/>
        <v>32.880000000000003</v>
      </c>
      <c r="BH61" s="11">
        <f t="shared" si="67"/>
        <v>33.797979640000001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51">
        <v>23.65</v>
      </c>
      <c r="BW61" s="51">
        <v>23.95</v>
      </c>
      <c r="BX61" s="51"/>
      <c r="BY61" s="10">
        <f t="shared" si="141"/>
        <v>28.299999999999997</v>
      </c>
      <c r="BZ61" s="34">
        <f t="shared" si="18"/>
        <v>812.90538406902442</v>
      </c>
      <c r="CA61" s="34"/>
      <c r="CB61" s="34"/>
      <c r="CC61" s="34"/>
      <c r="CD61" s="34"/>
      <c r="CE61" s="34"/>
      <c r="CF61" s="34"/>
      <c r="CG61" s="34"/>
      <c r="CH61" s="34"/>
      <c r="CI61" s="34"/>
      <c r="CJ61" s="57"/>
      <c r="CK61" s="34"/>
      <c r="CL61" s="34"/>
      <c r="CM61" s="34"/>
      <c r="CN61" s="37"/>
      <c r="CO61" s="34"/>
      <c r="CP61" s="34"/>
      <c r="CQ61" s="51">
        <v>18.579999999999998</v>
      </c>
      <c r="CR61" s="51">
        <v>18.260000000000002</v>
      </c>
      <c r="CS61" s="51">
        <f t="shared" si="142"/>
        <v>25.759999999999998</v>
      </c>
      <c r="CT61" s="51">
        <f t="shared" si="143"/>
        <v>25.44</v>
      </c>
      <c r="CU61" s="34"/>
      <c r="CV61" s="12">
        <f t="shared" si="144"/>
        <v>25.6</v>
      </c>
      <c r="CW61" s="9">
        <f t="shared" si="27"/>
        <v>5287.8606287246703</v>
      </c>
      <c r="CX61" s="34"/>
      <c r="CY61" s="34"/>
      <c r="CZ61" s="34"/>
      <c r="DA61" s="34"/>
      <c r="DB61" s="34"/>
      <c r="DC61" s="34"/>
      <c r="DD61" s="34"/>
      <c r="DE61" s="34"/>
      <c r="DF61" s="34"/>
      <c r="DG61" s="51">
        <v>35.941218079999999</v>
      </c>
      <c r="DH61" s="51">
        <v>36.41299763</v>
      </c>
      <c r="DI61" s="34"/>
      <c r="DJ61" s="14">
        <f t="shared" si="145"/>
        <v>36.177107855000003</v>
      </c>
      <c r="DK61" s="34">
        <f t="shared" si="75"/>
        <v>3.447109775893995</v>
      </c>
      <c r="DL61" s="34"/>
      <c r="DM61" s="34"/>
      <c r="DN61" s="34"/>
      <c r="DO61" s="34"/>
      <c r="DP61" s="37"/>
      <c r="DQ61" s="34"/>
      <c r="DR61" s="34"/>
      <c r="DS61" s="34"/>
      <c r="DT61" s="34"/>
      <c r="DU61" s="34"/>
      <c r="DV61" s="34"/>
      <c r="DW61" s="58"/>
      <c r="DX61" s="37"/>
      <c r="DY61" s="34"/>
      <c r="DZ61" s="41"/>
      <c r="EA61" s="41"/>
      <c r="EB61" s="41"/>
      <c r="EC61" s="59"/>
      <c r="ED61" s="41"/>
      <c r="EE61" s="41"/>
      <c r="EF61" s="41"/>
      <c r="EG61" s="34"/>
      <c r="EH61" s="41"/>
      <c r="EI61" s="41"/>
      <c r="EJ61" s="41"/>
      <c r="EK61" s="41"/>
      <c r="EL61" s="41"/>
      <c r="EM61" s="37"/>
      <c r="EN61" s="34"/>
      <c r="EO61" s="34"/>
      <c r="EP61" s="34"/>
      <c r="EQ61" s="34"/>
      <c r="ER61" s="34"/>
      <c r="ES61" s="66"/>
      <c r="ET61" s="34"/>
      <c r="EU61" s="66"/>
      <c r="EV61" s="60">
        <v>23.66</v>
      </c>
      <c r="EW61" s="64">
        <f t="shared" si="85"/>
        <v>29.66</v>
      </c>
      <c r="EX61" s="51">
        <v>26.66</v>
      </c>
      <c r="EY61" s="51"/>
      <c r="EZ61" s="63">
        <f t="shared" si="87"/>
        <v>32.22</v>
      </c>
      <c r="FA61" s="9">
        <f t="shared" si="146"/>
        <v>2.5599999999999987</v>
      </c>
      <c r="FB61" s="50">
        <f t="shared" si="88"/>
        <v>30.939999999999998</v>
      </c>
      <c r="FC61" s="34">
        <f t="shared" si="129"/>
        <v>130.27827515404653</v>
      </c>
      <c r="FD61" s="34" t="e">
        <f t="shared" si="130"/>
        <v>#DIV/0!</v>
      </c>
      <c r="FE61" s="34" t="e">
        <f t="shared" si="131"/>
        <v>#DIV/0!</v>
      </c>
      <c r="FF61" s="9">
        <f t="shared" si="132"/>
        <v>4.8543594816751968E-10</v>
      </c>
      <c r="FG61" s="9">
        <f t="shared" si="133"/>
        <v>1.2560171730361768E-2</v>
      </c>
      <c r="FH61" s="34"/>
      <c r="FI61" s="34"/>
      <c r="FJ61" s="34"/>
      <c r="FK61" s="34"/>
      <c r="FL61" s="34"/>
      <c r="FM61" s="34"/>
      <c r="FN61" s="34"/>
      <c r="FO61" s="34"/>
      <c r="FP61" s="61"/>
      <c r="FQ61" s="34"/>
      <c r="FR61" s="34"/>
      <c r="FS61" s="34"/>
      <c r="FT61" s="34"/>
      <c r="FU61" s="34"/>
      <c r="FV61" s="34"/>
      <c r="FW61" s="41"/>
      <c r="FX61" s="34"/>
      <c r="FY61" s="34"/>
      <c r="FZ61" s="34"/>
      <c r="GA61" s="51">
        <v>20.36</v>
      </c>
      <c r="GB61" s="51"/>
      <c r="GC61" s="63">
        <f t="shared" si="96"/>
        <v>24.33</v>
      </c>
      <c r="GD61" s="51">
        <v>28.120929719999999</v>
      </c>
      <c r="GE61" s="51"/>
      <c r="GF61" s="63">
        <f t="shared" si="98"/>
        <v>24.840929719999998</v>
      </c>
      <c r="GG61" s="34"/>
      <c r="GH61" s="11">
        <f t="shared" si="100"/>
        <v>24.585464859999998</v>
      </c>
      <c r="GI61" s="34"/>
      <c r="GJ61" s="34"/>
      <c r="GK61" s="34"/>
      <c r="GL61" s="34"/>
      <c r="GM61" s="34"/>
      <c r="GN61" s="34"/>
      <c r="GO61" s="34"/>
      <c r="GP61" s="45"/>
      <c r="GQ61" s="66"/>
      <c r="GR61" s="66"/>
      <c r="GS61" s="51">
        <v>26.890726319999999</v>
      </c>
      <c r="GT61" s="51"/>
      <c r="GU61" s="63">
        <f t="shared" si="103"/>
        <v>25.180726319999998</v>
      </c>
      <c r="GV61" s="51">
        <v>21.23</v>
      </c>
      <c r="GW61" s="51"/>
      <c r="GX61" s="63">
        <f t="shared" si="105"/>
        <v>24.59</v>
      </c>
      <c r="GY61" s="34"/>
      <c r="GZ61" s="11">
        <f t="shared" si="107"/>
        <v>24.885363159999997</v>
      </c>
      <c r="HA61" s="34"/>
      <c r="HB61" s="34"/>
      <c r="HC61" s="34"/>
      <c r="HD61" s="34"/>
      <c r="HE61" s="34"/>
      <c r="HF61" s="37"/>
      <c r="HG61" s="37"/>
      <c r="HH61" s="41"/>
      <c r="HI61" s="41"/>
      <c r="HJ61" s="66"/>
      <c r="HK61" s="34"/>
      <c r="HL61" s="51">
        <v>22.38</v>
      </c>
      <c r="HM61" s="51"/>
      <c r="HN61" s="63">
        <f t="shared" si="110"/>
        <v>28.599999999999998</v>
      </c>
      <c r="HO61" s="51">
        <v>23.22</v>
      </c>
      <c r="HP61" s="51"/>
      <c r="HQ61" s="63">
        <f t="shared" si="112"/>
        <v>28.68</v>
      </c>
      <c r="HR61" s="34"/>
      <c r="HS61" s="11">
        <f t="shared" si="114"/>
        <v>28.64</v>
      </c>
      <c r="HT61" s="34"/>
      <c r="HU61" s="34"/>
      <c r="HV61" s="34"/>
      <c r="HW61" s="34"/>
      <c r="HX61" s="34"/>
    </row>
    <row r="62" spans="1:232" s="46" customFormat="1" ht="15.75" customHeight="1">
      <c r="A62" s="55" t="s">
        <v>209</v>
      </c>
      <c r="B62" s="56"/>
      <c r="G62" s="51">
        <v>23.36</v>
      </c>
      <c r="H62" s="51">
        <f t="shared" si="128"/>
        <v>30.119999999999997</v>
      </c>
      <c r="I62" s="51">
        <v>22.51</v>
      </c>
      <c r="J62">
        <f t="shared" si="134"/>
        <v>29.270000000000003</v>
      </c>
      <c r="K62">
        <f t="shared" si="135"/>
        <v>-0.84999999999999432</v>
      </c>
      <c r="L62" s="5"/>
      <c r="M62" s="84"/>
      <c r="N62" s="84"/>
      <c r="O62" s="48"/>
      <c r="P62" s="85"/>
      <c r="Q62" s="85"/>
      <c r="R62" s="86"/>
      <c r="S62" s="85"/>
      <c r="T62" s="48"/>
      <c r="U62" s="81">
        <v>22.92</v>
      </c>
      <c r="V62" s="81">
        <v>23.07</v>
      </c>
      <c r="W62" s="82">
        <f t="shared" si="136"/>
        <v>25.23</v>
      </c>
      <c r="X62" s="82">
        <f t="shared" si="137"/>
        <v>25.38</v>
      </c>
      <c r="Y62" s="88">
        <f t="shared" si="138"/>
        <v>25.305</v>
      </c>
      <c r="Z62" s="84">
        <f t="shared" si="5"/>
        <v>6488.3459824768133</v>
      </c>
      <c r="AA62" s="34"/>
      <c r="AB62" s="51">
        <v>29.37</v>
      </c>
      <c r="AC62" s="51">
        <v>34.623063960000003</v>
      </c>
      <c r="AD62" s="51">
        <f t="shared" si="61"/>
        <v>33.64</v>
      </c>
      <c r="AE62" s="77">
        <f t="shared" si="62"/>
        <v>34.131531980000005</v>
      </c>
      <c r="AF62" s="84">
        <f t="shared" si="6"/>
        <v>14.24237995583427</v>
      </c>
      <c r="AG62" s="34"/>
      <c r="AP62" s="51">
        <v>25.95</v>
      </c>
      <c r="AQ62" s="63">
        <f t="shared" si="127"/>
        <v>29.43</v>
      </c>
      <c r="AR62" s="51">
        <v>25.51</v>
      </c>
      <c r="AS62" s="63">
        <f t="shared" si="139"/>
        <v>28.990000000000002</v>
      </c>
      <c r="AT62" s="10">
        <f t="shared" si="140"/>
        <v>29.21</v>
      </c>
      <c r="AU62" s="34"/>
      <c r="AV62" s="34"/>
      <c r="AW62" s="34"/>
      <c r="AX62" s="34"/>
      <c r="AY62" s="34"/>
      <c r="AZ62" s="34"/>
      <c r="BA62" s="34"/>
      <c r="BB62" s="66"/>
      <c r="BC62" s="66"/>
      <c r="BD62" s="63">
        <v>37.185379470000001</v>
      </c>
      <c r="BE62" s="51">
        <v>35.89</v>
      </c>
      <c r="BF62" s="51"/>
      <c r="BG62" s="63">
        <f t="shared" si="66"/>
        <v>40.700000000000003</v>
      </c>
      <c r="BH62" s="11">
        <f t="shared" si="67"/>
        <v>38.942689735000002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51">
        <v>25.51</v>
      </c>
      <c r="BW62" s="51">
        <v>25.16</v>
      </c>
      <c r="BX62" s="51"/>
      <c r="BY62" s="10">
        <f t="shared" si="141"/>
        <v>29.835000000000001</v>
      </c>
      <c r="BZ62" s="34">
        <f t="shared" si="18"/>
        <v>280.34834716826964</v>
      </c>
      <c r="CA62" s="34"/>
      <c r="CB62" s="34"/>
      <c r="CC62" s="34"/>
      <c r="CD62" s="34"/>
      <c r="CE62" s="34"/>
      <c r="CF62" s="34"/>
      <c r="CG62" s="34"/>
      <c r="CH62" s="34"/>
      <c r="CI62" s="34"/>
      <c r="CJ62" s="57"/>
      <c r="CK62" s="34"/>
      <c r="CL62" s="34"/>
      <c r="CM62" s="34"/>
      <c r="CN62" s="37"/>
      <c r="CO62" s="34"/>
      <c r="CP62" s="34"/>
      <c r="CQ62" s="51">
        <v>21.24</v>
      </c>
      <c r="CR62" s="51">
        <v>20.46</v>
      </c>
      <c r="CS62" s="51">
        <f t="shared" si="142"/>
        <v>28.419999999999998</v>
      </c>
      <c r="CT62" s="51">
        <f t="shared" si="143"/>
        <v>27.64</v>
      </c>
      <c r="CU62" s="34"/>
      <c r="CV62" s="12">
        <f t="shared" si="144"/>
        <v>28.03</v>
      </c>
      <c r="CW62" s="9">
        <f t="shared" si="27"/>
        <v>980.31128023128645</v>
      </c>
      <c r="CX62" s="34"/>
      <c r="CY62" s="34"/>
      <c r="CZ62" s="34"/>
      <c r="DA62" s="34"/>
      <c r="DB62" s="34"/>
      <c r="DC62" s="34"/>
      <c r="DD62" s="34"/>
      <c r="DE62" s="34"/>
      <c r="DF62" s="34"/>
      <c r="DG62" s="51">
        <v>39.013723630000001</v>
      </c>
      <c r="DH62" s="51">
        <v>38.889464840000002</v>
      </c>
      <c r="DI62" s="34"/>
      <c r="DJ62" s="14">
        <f t="shared" si="145"/>
        <v>38.951594235000002</v>
      </c>
      <c r="DK62" s="34">
        <f t="shared" si="75"/>
        <v>0.50324540299145992</v>
      </c>
      <c r="DL62" s="34"/>
      <c r="DM62" s="34"/>
      <c r="DN62" s="34"/>
      <c r="DO62" s="34"/>
      <c r="DP62" s="37"/>
      <c r="DQ62" s="34"/>
      <c r="DR62" s="34"/>
      <c r="DS62" s="34"/>
      <c r="DT62" s="34"/>
      <c r="DU62" s="34"/>
      <c r="DV62" s="34"/>
      <c r="DW62" s="58"/>
      <c r="DX62" s="37"/>
      <c r="DY62" s="34"/>
      <c r="DZ62" s="41"/>
      <c r="EA62" s="41"/>
      <c r="EB62" s="41"/>
      <c r="EC62" s="59"/>
      <c r="ED62" s="41"/>
      <c r="EE62" s="41"/>
      <c r="EF62" s="41"/>
      <c r="EG62" s="34"/>
      <c r="EH62" s="41"/>
      <c r="EI62" s="41"/>
      <c r="EJ62" s="41"/>
      <c r="EK62" s="41"/>
      <c r="EL62" s="41"/>
      <c r="EM62" s="37"/>
      <c r="EN62" s="34"/>
      <c r="EO62" s="34"/>
      <c r="EP62" s="34"/>
      <c r="EQ62" s="34"/>
      <c r="ER62" s="34"/>
      <c r="ES62" s="66"/>
      <c r="ET62" s="34"/>
      <c r="EU62" s="66"/>
      <c r="EV62" s="60">
        <v>23.84</v>
      </c>
      <c r="EW62" s="64">
        <f t="shared" si="85"/>
        <v>29.84</v>
      </c>
      <c r="EX62" s="51">
        <v>26.57</v>
      </c>
      <c r="EY62" s="51"/>
      <c r="EZ62" s="63">
        <f t="shared" si="87"/>
        <v>32.130000000000003</v>
      </c>
      <c r="FA62" s="9">
        <f t="shared" si="146"/>
        <v>2.2900000000000027</v>
      </c>
      <c r="FB62" s="50">
        <f t="shared" si="88"/>
        <v>30.984999999999999</v>
      </c>
      <c r="FC62" s="34">
        <f t="shared" si="129"/>
        <v>126.27518108933242</v>
      </c>
      <c r="FD62" s="34" t="e">
        <f t="shared" si="130"/>
        <v>#DIV/0!</v>
      </c>
      <c r="FE62" s="34" t="e">
        <f t="shared" si="131"/>
        <v>#DIV/0!</v>
      </c>
      <c r="FF62" s="9">
        <f t="shared" si="132"/>
        <v>4.7052812133299393E-10</v>
      </c>
      <c r="FG62" s="9">
        <f t="shared" si="133"/>
        <v>1.9505164826587696E-2</v>
      </c>
      <c r="FH62" s="34"/>
      <c r="FI62" s="34"/>
      <c r="FJ62" s="34"/>
      <c r="FK62" s="34"/>
      <c r="FL62" s="34"/>
      <c r="FM62" s="34"/>
      <c r="FN62" s="34"/>
      <c r="FO62" s="34"/>
      <c r="FP62" s="61"/>
      <c r="FQ62" s="34"/>
      <c r="FR62" s="34"/>
      <c r="FS62" s="34"/>
      <c r="FT62" s="34"/>
      <c r="FU62" s="34"/>
      <c r="FV62" s="34"/>
      <c r="FW62" s="41"/>
      <c r="FX62" s="34"/>
      <c r="FY62" s="34"/>
      <c r="FZ62" s="34"/>
      <c r="GA62" s="51">
        <v>21.83</v>
      </c>
      <c r="GB62" s="51"/>
      <c r="GC62" s="63">
        <f t="shared" si="96"/>
        <v>25.799999999999997</v>
      </c>
      <c r="GD62" s="51">
        <v>30.235930700000001</v>
      </c>
      <c r="GE62" s="51"/>
      <c r="GF62" s="63">
        <f t="shared" si="98"/>
        <v>26.9559307</v>
      </c>
      <c r="GG62" s="34"/>
      <c r="GH62" s="11">
        <f t="shared" si="100"/>
        <v>26.377965349999997</v>
      </c>
      <c r="GI62" s="34"/>
      <c r="GJ62" s="34"/>
      <c r="GK62" s="34"/>
      <c r="GL62" s="34"/>
      <c r="GM62" s="34"/>
      <c r="GN62" s="34"/>
      <c r="GO62" s="34"/>
      <c r="GP62" s="45"/>
      <c r="GQ62" s="66"/>
      <c r="GR62" s="66"/>
      <c r="GS62" s="51">
        <v>29.891573529999999</v>
      </c>
      <c r="GT62" s="51"/>
      <c r="GU62" s="63">
        <f t="shared" si="103"/>
        <v>28.181573529999998</v>
      </c>
      <c r="GV62" s="51">
        <v>23.25</v>
      </c>
      <c r="GW62" s="51"/>
      <c r="GX62" s="63">
        <f t="shared" si="105"/>
        <v>26.61</v>
      </c>
      <c r="GY62" s="34"/>
      <c r="GZ62" s="11">
        <f t="shared" si="107"/>
        <v>27.395786764999997</v>
      </c>
      <c r="HA62" s="34"/>
      <c r="HB62" s="34"/>
      <c r="HC62" s="34"/>
      <c r="HD62" s="34"/>
      <c r="HE62" s="34"/>
      <c r="HF62" s="37"/>
      <c r="HG62" s="37"/>
      <c r="HH62" s="41"/>
      <c r="HI62" s="41"/>
      <c r="HJ62" s="66"/>
      <c r="HK62" s="34"/>
      <c r="HL62" s="51">
        <v>23.56</v>
      </c>
      <c r="HM62" s="51"/>
      <c r="HN62" s="63">
        <f t="shared" si="110"/>
        <v>29.779999999999998</v>
      </c>
      <c r="HO62" s="51">
        <v>24.59</v>
      </c>
      <c r="HP62" s="51"/>
      <c r="HQ62" s="63">
        <f t="shared" si="112"/>
        <v>30.05</v>
      </c>
      <c r="HR62" s="34"/>
      <c r="HS62" s="11">
        <f t="shared" si="114"/>
        <v>29.914999999999999</v>
      </c>
      <c r="HT62" s="34"/>
      <c r="HU62" s="34"/>
      <c r="HV62" s="34"/>
      <c r="HW62" s="34"/>
      <c r="HX62" s="34"/>
    </row>
    <row r="63" spans="1:232" s="46" customFormat="1" ht="15.75" customHeight="1">
      <c r="A63" s="55" t="s">
        <v>210</v>
      </c>
      <c r="B63" s="56"/>
      <c r="G63" s="51">
        <v>21.45</v>
      </c>
      <c r="H63" s="51">
        <f t="shared" si="128"/>
        <v>28.21</v>
      </c>
      <c r="I63" s="51">
        <v>21.23</v>
      </c>
      <c r="J63">
        <f t="shared" si="134"/>
        <v>27.990000000000002</v>
      </c>
      <c r="K63">
        <f t="shared" si="135"/>
        <v>-0.21999999999999886</v>
      </c>
      <c r="L63" s="5"/>
      <c r="M63" s="84"/>
      <c r="N63" s="84"/>
      <c r="O63" s="48"/>
      <c r="P63" s="85"/>
      <c r="Q63" s="85"/>
      <c r="R63" s="86"/>
      <c r="S63" s="85"/>
      <c r="T63" s="48"/>
      <c r="U63" s="81">
        <v>22.23</v>
      </c>
      <c r="V63" s="81">
        <v>22.73</v>
      </c>
      <c r="W63" s="82">
        <f t="shared" si="136"/>
        <v>24.54</v>
      </c>
      <c r="X63" s="82">
        <f t="shared" si="137"/>
        <v>25.04</v>
      </c>
      <c r="Y63" s="88">
        <f t="shared" si="138"/>
        <v>24.79</v>
      </c>
      <c r="Z63" s="84">
        <f t="shared" si="5"/>
        <v>9273.6777378033694</v>
      </c>
      <c r="AA63" s="34"/>
      <c r="AB63" s="51">
        <v>28.21</v>
      </c>
      <c r="AC63" s="51">
        <v>33.214822679999997</v>
      </c>
      <c r="AD63" s="51">
        <f t="shared" si="61"/>
        <v>32.480000000000004</v>
      </c>
      <c r="AE63" s="77">
        <f t="shared" si="62"/>
        <v>32.847411340000001</v>
      </c>
      <c r="AF63" s="84">
        <f t="shared" si="6"/>
        <v>34.702415420206528</v>
      </c>
      <c r="AG63" s="34"/>
      <c r="AP63" s="51">
        <v>24.69</v>
      </c>
      <c r="AQ63" s="63">
        <f t="shared" si="127"/>
        <v>28.17</v>
      </c>
      <c r="AR63" s="51">
        <v>24.43</v>
      </c>
      <c r="AS63" s="63">
        <f t="shared" si="139"/>
        <v>27.91</v>
      </c>
      <c r="AT63" s="10">
        <f t="shared" si="140"/>
        <v>28.04</v>
      </c>
      <c r="AU63" s="34"/>
      <c r="AV63" s="34"/>
      <c r="AW63" s="34"/>
      <c r="AX63" s="34"/>
      <c r="AY63" s="34"/>
      <c r="AZ63" s="34"/>
      <c r="BA63" s="34"/>
      <c r="BB63" s="66"/>
      <c r="BC63" s="66"/>
      <c r="BD63" s="63">
        <v>36.877338090000002</v>
      </c>
      <c r="BE63" s="51">
        <v>29.8</v>
      </c>
      <c r="BF63" s="51"/>
      <c r="BG63" s="63">
        <f t="shared" si="66"/>
        <v>34.61</v>
      </c>
      <c r="BH63" s="11">
        <f t="shared" si="67"/>
        <v>35.743669045000004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51">
        <v>23.62</v>
      </c>
      <c r="BW63" s="51">
        <v>22.97</v>
      </c>
      <c r="BX63" s="51"/>
      <c r="BY63" s="10">
        <f t="shared" si="141"/>
        <v>27.795000000000002</v>
      </c>
      <c r="BZ63" s="34">
        <f t="shared" si="18"/>
        <v>1153.8410879517342</v>
      </c>
      <c r="CA63" s="34"/>
      <c r="CB63" s="34"/>
      <c r="CC63" s="34"/>
      <c r="CD63" s="34"/>
      <c r="CE63" s="34"/>
      <c r="CF63" s="34"/>
      <c r="CG63" s="34"/>
      <c r="CH63" s="34"/>
      <c r="CI63" s="34"/>
      <c r="CJ63" s="57"/>
      <c r="CK63" s="34"/>
      <c r="CL63" s="34"/>
      <c r="CM63" s="34"/>
      <c r="CN63" s="37"/>
      <c r="CO63" s="34"/>
      <c r="CP63" s="34"/>
      <c r="CQ63" s="51">
        <v>19.72</v>
      </c>
      <c r="CR63" s="51">
        <v>18.600000000000001</v>
      </c>
      <c r="CS63" s="51">
        <f t="shared" si="142"/>
        <v>26.9</v>
      </c>
      <c r="CT63" s="51">
        <f t="shared" si="143"/>
        <v>25.78</v>
      </c>
      <c r="CU63" s="34"/>
      <c r="CV63" s="12">
        <f t="shared" si="144"/>
        <v>26.34</v>
      </c>
      <c r="CW63" s="9">
        <f t="shared" si="27"/>
        <v>3165.133262779912</v>
      </c>
      <c r="CX63" s="34"/>
      <c r="CY63" s="34"/>
      <c r="CZ63" s="34"/>
      <c r="DA63" s="34"/>
      <c r="DB63" s="34"/>
      <c r="DC63" s="34"/>
      <c r="DD63" s="34"/>
      <c r="DE63" s="34"/>
      <c r="DF63" s="34"/>
      <c r="DG63" s="51">
        <v>34.504200300000001</v>
      </c>
      <c r="DH63" s="51">
        <v>34.279226139999999</v>
      </c>
      <c r="DI63" s="34"/>
      <c r="DJ63" s="14">
        <f t="shared" si="145"/>
        <v>34.39171322</v>
      </c>
      <c r="DK63" s="34">
        <f t="shared" si="75"/>
        <v>11.890934261377076</v>
      </c>
      <c r="DL63" s="34"/>
      <c r="DM63" s="34"/>
      <c r="DN63" s="34"/>
      <c r="DO63" s="34"/>
      <c r="DP63" s="37"/>
      <c r="DQ63" s="34"/>
      <c r="DR63" s="34"/>
      <c r="DS63" s="34"/>
      <c r="DT63" s="34"/>
      <c r="DU63" s="34"/>
      <c r="DV63" s="34"/>
      <c r="DW63" s="58"/>
      <c r="DX63" s="37"/>
      <c r="DY63" s="34"/>
      <c r="DZ63" s="41"/>
      <c r="EA63" s="41"/>
      <c r="EB63" s="41"/>
      <c r="EC63" s="59"/>
      <c r="ED63" s="41"/>
      <c r="EE63" s="41"/>
      <c r="EF63" s="41"/>
      <c r="EG63" s="34"/>
      <c r="EH63" s="41"/>
      <c r="EI63" s="41"/>
      <c r="EJ63" s="41"/>
      <c r="EK63" s="41"/>
      <c r="EL63" s="41"/>
      <c r="EM63" s="37"/>
      <c r="EN63" s="34"/>
      <c r="EO63" s="34"/>
      <c r="EP63" s="34"/>
      <c r="EQ63" s="34"/>
      <c r="ER63" s="34"/>
      <c r="ES63" s="66"/>
      <c r="ET63" s="34"/>
      <c r="EU63" s="66"/>
      <c r="EV63" s="60">
        <v>18.71</v>
      </c>
      <c r="EW63" s="64">
        <f t="shared" si="85"/>
        <v>24.71</v>
      </c>
      <c r="EX63" s="51">
        <v>22.12</v>
      </c>
      <c r="EY63" s="51"/>
      <c r="EZ63" s="63">
        <f t="shared" si="87"/>
        <v>27.68</v>
      </c>
      <c r="FA63" s="9">
        <f t="shared" si="146"/>
        <v>2.9699999999999989</v>
      </c>
      <c r="FB63" s="50">
        <f t="shared" si="88"/>
        <v>26.195</v>
      </c>
      <c r="FC63" s="34">
        <f t="shared" si="129"/>
        <v>3499.9835245221248</v>
      </c>
      <c r="FD63" s="34" t="e">
        <f t="shared" si="130"/>
        <v>#DIV/0!</v>
      </c>
      <c r="FE63" s="34" t="e">
        <f t="shared" si="131"/>
        <v>#DIV/0!</v>
      </c>
      <c r="FF63" s="9">
        <f t="shared" si="132"/>
        <v>1.3017250536630963E-8</v>
      </c>
      <c r="FG63" s="9">
        <f t="shared" si="133"/>
        <v>0.37761814639070612</v>
      </c>
      <c r="FH63" s="34"/>
      <c r="FI63" s="34"/>
      <c r="FJ63" s="34"/>
      <c r="FK63" s="34"/>
      <c r="FL63" s="34"/>
      <c r="FM63" s="34"/>
      <c r="FN63" s="34"/>
      <c r="FO63" s="34"/>
      <c r="FP63" s="61"/>
      <c r="FQ63" s="34"/>
      <c r="FR63" s="34"/>
      <c r="FS63" s="34"/>
      <c r="FT63" s="34"/>
      <c r="FU63" s="34"/>
      <c r="FV63" s="34"/>
      <c r="FW63" s="41"/>
      <c r="FX63" s="34"/>
      <c r="FY63" s="34"/>
      <c r="FZ63" s="34"/>
      <c r="GA63" s="51">
        <v>20.6</v>
      </c>
      <c r="GB63" s="51"/>
      <c r="GC63" s="63">
        <f t="shared" si="96"/>
        <v>24.57</v>
      </c>
      <c r="GD63" s="51">
        <v>28.772507829999999</v>
      </c>
      <c r="GE63" s="51"/>
      <c r="GF63" s="63">
        <f t="shared" si="98"/>
        <v>25.492507829999997</v>
      </c>
      <c r="GG63" s="34"/>
      <c r="GH63" s="11">
        <f t="shared" si="100"/>
        <v>25.031253915000001</v>
      </c>
      <c r="GI63" s="34"/>
      <c r="GJ63" s="34"/>
      <c r="GK63" s="34"/>
      <c r="GL63" s="34"/>
      <c r="GM63" s="34"/>
      <c r="GN63" s="34"/>
      <c r="GO63" s="34"/>
      <c r="GP63" s="45"/>
      <c r="GQ63" s="66"/>
      <c r="GR63" s="66"/>
      <c r="GS63" s="51">
        <v>27.690389660000001</v>
      </c>
      <c r="GT63" s="51"/>
      <c r="GU63" s="63">
        <f t="shared" si="103"/>
        <v>25.98038966</v>
      </c>
      <c r="GV63" s="51">
        <v>21.65</v>
      </c>
      <c r="GW63" s="51"/>
      <c r="GX63" s="63">
        <f t="shared" si="105"/>
        <v>25.009999999999998</v>
      </c>
      <c r="GY63" s="34"/>
      <c r="GZ63" s="11">
        <f t="shared" si="107"/>
        <v>25.495194829999999</v>
      </c>
      <c r="HA63" s="34"/>
      <c r="HB63" s="34"/>
      <c r="HC63" s="34"/>
      <c r="HD63" s="34"/>
      <c r="HE63" s="34"/>
      <c r="HF63" s="37"/>
      <c r="HG63" s="37"/>
      <c r="HH63" s="41"/>
      <c r="HI63" s="41"/>
      <c r="HJ63" s="66"/>
      <c r="HK63" s="34"/>
      <c r="HL63" s="51">
        <v>23.38</v>
      </c>
      <c r="HM63" s="51"/>
      <c r="HN63" s="63">
        <f t="shared" si="110"/>
        <v>29.599999999999998</v>
      </c>
      <c r="HO63" s="51">
        <v>24.21</v>
      </c>
      <c r="HP63" s="51"/>
      <c r="HQ63" s="63">
        <f t="shared" si="112"/>
        <v>29.67</v>
      </c>
      <c r="HR63" s="34"/>
      <c r="HS63" s="11">
        <f t="shared" si="114"/>
        <v>29.634999999999998</v>
      </c>
      <c r="HT63" s="34"/>
      <c r="HU63" s="34"/>
      <c r="HV63" s="34"/>
      <c r="HW63" s="34"/>
      <c r="HX63" s="34"/>
    </row>
    <row r="64" spans="1:232" s="46" customFormat="1" ht="15.75" customHeight="1">
      <c r="A64" s="55" t="s">
        <v>211</v>
      </c>
      <c r="B64" s="56"/>
      <c r="G64" s="51">
        <v>20.96</v>
      </c>
      <c r="H64" s="51">
        <f t="shared" si="128"/>
        <v>27.72</v>
      </c>
      <c r="I64" s="51">
        <v>20.86</v>
      </c>
      <c r="J64">
        <f t="shared" si="134"/>
        <v>27.619999999999997</v>
      </c>
      <c r="K64">
        <f t="shared" si="135"/>
        <v>-0.10000000000000142</v>
      </c>
      <c r="L64" s="5"/>
      <c r="M64" s="84"/>
      <c r="N64" s="84"/>
      <c r="O64" s="48"/>
      <c r="P64" s="85"/>
      <c r="Q64" s="85"/>
      <c r="R64" s="86"/>
      <c r="S64" s="85"/>
      <c r="T64" s="48"/>
      <c r="U64" s="81">
        <v>21.93</v>
      </c>
      <c r="V64" s="81">
        <v>22.04</v>
      </c>
      <c r="W64" s="82">
        <f t="shared" si="136"/>
        <v>24.24</v>
      </c>
      <c r="X64" s="82">
        <f t="shared" si="137"/>
        <v>24.349999999999998</v>
      </c>
      <c r="Y64" s="88">
        <f t="shared" si="138"/>
        <v>24.294999999999998</v>
      </c>
      <c r="Z64" s="84">
        <f t="shared" si="5"/>
        <v>13072.119218567739</v>
      </c>
      <c r="AA64" s="34"/>
      <c r="AB64" s="51">
        <v>27.43</v>
      </c>
      <c r="AC64" s="51">
        <v>32.486438339999999</v>
      </c>
      <c r="AD64" s="51">
        <f t="shared" si="61"/>
        <v>31.7</v>
      </c>
      <c r="AE64" s="77">
        <f t="shared" si="62"/>
        <v>32.093219169999998</v>
      </c>
      <c r="AF64" s="84">
        <f t="shared" si="6"/>
        <v>58.549391521345896</v>
      </c>
      <c r="AG64" s="34"/>
      <c r="AP64" s="51">
        <v>24.64</v>
      </c>
      <c r="AQ64" s="63">
        <f t="shared" si="127"/>
        <v>28.12</v>
      </c>
      <c r="AR64" s="51">
        <v>24.37</v>
      </c>
      <c r="AS64" s="63">
        <f t="shared" si="139"/>
        <v>27.85</v>
      </c>
      <c r="AT64" s="10">
        <f t="shared" si="140"/>
        <v>27.984999999999999</v>
      </c>
      <c r="AU64" s="34"/>
      <c r="AV64" s="34"/>
      <c r="AW64" s="34"/>
      <c r="AX64" s="34"/>
      <c r="AY64" s="34"/>
      <c r="AZ64" s="34"/>
      <c r="BA64" s="34"/>
      <c r="BB64" s="66"/>
      <c r="BC64" s="66"/>
      <c r="BD64" s="63">
        <v>37.142612159999999</v>
      </c>
      <c r="BE64" s="51">
        <v>29.34</v>
      </c>
      <c r="BF64" s="51"/>
      <c r="BG64" s="63">
        <f t="shared" si="66"/>
        <v>34.15</v>
      </c>
      <c r="BH64" s="11">
        <f t="shared" si="67"/>
        <v>35.646306080000002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51">
        <v>23.76</v>
      </c>
      <c r="BW64" s="51">
        <v>21.6</v>
      </c>
      <c r="BX64" s="51"/>
      <c r="BY64" s="10">
        <f t="shared" si="141"/>
        <v>27.18</v>
      </c>
      <c r="BZ64" s="34">
        <f t="shared" si="18"/>
        <v>1767.6000289370063</v>
      </c>
      <c r="CA64" s="34"/>
      <c r="CB64" s="34"/>
      <c r="CC64" s="34"/>
      <c r="CD64" s="34"/>
      <c r="CE64" s="34"/>
      <c r="CF64" s="34"/>
      <c r="CG64" s="34"/>
      <c r="CH64" s="34"/>
      <c r="CI64" s="34"/>
      <c r="CJ64" s="57"/>
      <c r="CK64" s="34"/>
      <c r="CL64" s="34"/>
      <c r="CM64" s="34"/>
      <c r="CN64" s="37"/>
      <c r="CO64" s="34"/>
      <c r="CP64" s="34"/>
      <c r="CQ64" s="51">
        <v>19.45</v>
      </c>
      <c r="CR64" s="51">
        <v>16.72</v>
      </c>
      <c r="CS64" s="51">
        <f t="shared" si="142"/>
        <v>26.63</v>
      </c>
      <c r="CT64" s="51">
        <f t="shared" si="143"/>
        <v>23.9</v>
      </c>
      <c r="CU64" s="34"/>
      <c r="CV64" s="12">
        <f t="shared" si="144"/>
        <v>25.265000000000001</v>
      </c>
      <c r="CW64" s="9">
        <f t="shared" si="27"/>
        <v>6670.8626681158621</v>
      </c>
      <c r="CX64" s="34"/>
      <c r="CY64" s="34"/>
      <c r="CZ64" s="34"/>
      <c r="DA64" s="34"/>
      <c r="DB64" s="34"/>
      <c r="DC64" s="34"/>
      <c r="DD64" s="34"/>
      <c r="DE64" s="34"/>
      <c r="DF64" s="34"/>
      <c r="DG64" s="51">
        <v>35.525498229999997</v>
      </c>
      <c r="DH64" s="51">
        <v>35.01646075</v>
      </c>
      <c r="DI64" s="34"/>
      <c r="DJ64" s="14">
        <f t="shared" si="145"/>
        <v>35.270979490000002</v>
      </c>
      <c r="DK64" s="34">
        <f t="shared" si="75"/>
        <v>6.4622086697045811</v>
      </c>
      <c r="DL64" s="34"/>
      <c r="DM64" s="34"/>
      <c r="DN64" s="34"/>
      <c r="DO64" s="34"/>
      <c r="DP64" s="37"/>
      <c r="DQ64" s="34"/>
      <c r="DR64" s="34"/>
      <c r="DS64" s="34"/>
      <c r="DT64" s="34"/>
      <c r="DU64" s="34"/>
      <c r="DV64" s="34"/>
      <c r="DW64" s="58"/>
      <c r="DX64" s="37"/>
      <c r="DY64" s="34"/>
      <c r="DZ64" s="41"/>
      <c r="EA64" s="41"/>
      <c r="EB64" s="41"/>
      <c r="EC64" s="59"/>
      <c r="ED64" s="41"/>
      <c r="EE64" s="41"/>
      <c r="EF64" s="41"/>
      <c r="EG64" s="34"/>
      <c r="EH64" s="41"/>
      <c r="EI64" s="41"/>
      <c r="EJ64" s="41"/>
      <c r="EK64" s="41"/>
      <c r="EL64" s="41"/>
      <c r="EM64" s="37"/>
      <c r="EN64" s="34"/>
      <c r="EO64" s="34"/>
      <c r="EP64" s="34"/>
      <c r="EQ64" s="34"/>
      <c r="ER64" s="34"/>
      <c r="ES64" s="66"/>
      <c r="ET64" s="34"/>
      <c r="EU64" s="66"/>
      <c r="EV64" s="60">
        <v>24.22</v>
      </c>
      <c r="EW64" s="64">
        <f t="shared" si="85"/>
        <v>30.22</v>
      </c>
      <c r="EX64" s="51">
        <v>28.12</v>
      </c>
      <c r="EY64" s="51"/>
      <c r="EZ64" s="63">
        <f t="shared" si="87"/>
        <v>33.68</v>
      </c>
      <c r="FA64" s="9">
        <f t="shared" si="146"/>
        <v>3.4600000000000009</v>
      </c>
      <c r="FB64" s="50">
        <f t="shared" si="88"/>
        <v>31.95</v>
      </c>
      <c r="FC64" s="34">
        <f t="shared" si="129"/>
        <v>64.663617969388469</v>
      </c>
      <c r="FD64" s="34" t="e">
        <f t="shared" si="130"/>
        <v>#DIV/0!</v>
      </c>
      <c r="FE64" s="34" t="e">
        <f t="shared" si="131"/>
        <v>#DIV/0!</v>
      </c>
      <c r="FF64" s="9">
        <f t="shared" si="132"/>
        <v>2.4104139857026294E-10</v>
      </c>
      <c r="FG64" s="9">
        <f t="shared" si="133"/>
        <v>4.9615272755421424E-3</v>
      </c>
      <c r="FH64" s="34"/>
      <c r="FI64" s="34"/>
      <c r="FJ64" s="34"/>
      <c r="FK64" s="34"/>
      <c r="FL64" s="34"/>
      <c r="FM64" s="34"/>
      <c r="FN64" s="34"/>
      <c r="FO64" s="34"/>
      <c r="FP64" s="61"/>
      <c r="FQ64" s="34"/>
      <c r="FR64" s="34"/>
      <c r="FS64" s="34"/>
      <c r="FT64" s="34"/>
      <c r="FU64" s="34"/>
      <c r="FV64" s="34"/>
      <c r="FW64" s="41"/>
      <c r="FX64" s="34"/>
      <c r="FY64" s="34"/>
      <c r="FZ64" s="34"/>
      <c r="GA64" s="51">
        <v>19.93</v>
      </c>
      <c r="GB64" s="51"/>
      <c r="GC64" s="63">
        <f t="shared" si="96"/>
        <v>23.9</v>
      </c>
      <c r="GD64" s="51">
        <v>28.890940950000001</v>
      </c>
      <c r="GE64" s="51"/>
      <c r="GF64" s="63">
        <f t="shared" si="98"/>
        <v>25.61094095</v>
      </c>
      <c r="GG64" s="34"/>
      <c r="GH64" s="11">
        <f t="shared" si="100"/>
        <v>24.755470474999999</v>
      </c>
      <c r="GI64" s="34"/>
      <c r="GJ64" s="34"/>
      <c r="GK64" s="34"/>
      <c r="GL64" s="34"/>
      <c r="GM64" s="34"/>
      <c r="GN64" s="34"/>
      <c r="GO64" s="34"/>
      <c r="GP64" s="45"/>
      <c r="GQ64" s="66"/>
      <c r="GR64" s="66"/>
      <c r="GS64" s="51">
        <v>27.92574012</v>
      </c>
      <c r="GT64" s="51"/>
      <c r="GU64" s="63">
        <f t="shared" si="103"/>
        <v>26.21574012</v>
      </c>
      <c r="GV64" s="51">
        <v>21.46</v>
      </c>
      <c r="GW64" s="51"/>
      <c r="GX64" s="63">
        <f t="shared" si="105"/>
        <v>24.82</v>
      </c>
      <c r="GY64" s="34"/>
      <c r="GZ64" s="11">
        <f t="shared" si="107"/>
        <v>25.51787006</v>
      </c>
      <c r="HA64" s="34"/>
      <c r="HB64" s="34"/>
      <c r="HC64" s="34"/>
      <c r="HD64" s="34"/>
      <c r="HE64" s="34"/>
      <c r="HF64" s="37"/>
      <c r="HG64" s="37"/>
      <c r="HH64" s="41"/>
      <c r="HI64" s="41"/>
      <c r="HJ64" s="66"/>
      <c r="HK64" s="34"/>
      <c r="HL64" s="51">
        <v>23.17</v>
      </c>
      <c r="HM64" s="51"/>
      <c r="HN64" s="63">
        <f t="shared" si="110"/>
        <v>29.39</v>
      </c>
      <c r="HO64" s="51">
        <v>24.24</v>
      </c>
      <c r="HP64" s="51"/>
      <c r="HQ64" s="63">
        <f t="shared" si="112"/>
        <v>29.7</v>
      </c>
      <c r="HR64" s="34"/>
      <c r="HS64" s="11">
        <f t="shared" si="114"/>
        <v>29.545000000000002</v>
      </c>
      <c r="HT64" s="34"/>
      <c r="HU64" s="34"/>
      <c r="HV64" s="34"/>
      <c r="HW64" s="34"/>
      <c r="HX64" s="34"/>
    </row>
    <row r="65" spans="1:232" s="46" customFormat="1" ht="15.75" customHeight="1">
      <c r="A65" s="55" t="s">
        <v>212</v>
      </c>
      <c r="B65" s="56"/>
      <c r="G65" s="51">
        <v>20.83</v>
      </c>
      <c r="H65" s="51">
        <f t="shared" si="128"/>
        <v>27.589999999999996</v>
      </c>
      <c r="I65" s="51">
        <v>18.309999999999999</v>
      </c>
      <c r="J65">
        <f t="shared" si="134"/>
        <v>25.07</v>
      </c>
      <c r="K65">
        <f t="shared" si="135"/>
        <v>-2.519999999999996</v>
      </c>
      <c r="L65" s="5"/>
      <c r="M65" s="84"/>
      <c r="N65" s="84"/>
      <c r="O65" s="48"/>
      <c r="P65" s="85"/>
      <c r="Q65" s="85"/>
      <c r="R65" s="86"/>
      <c r="S65" s="85"/>
      <c r="T65" s="48"/>
      <c r="U65" s="81">
        <v>21.47</v>
      </c>
      <c r="V65" s="81">
        <v>21.39</v>
      </c>
      <c r="W65" s="82">
        <f t="shared" si="136"/>
        <v>23.779999999999998</v>
      </c>
      <c r="X65" s="82">
        <f t="shared" si="137"/>
        <v>23.7</v>
      </c>
      <c r="Y65" s="88">
        <f t="shared" si="138"/>
        <v>23.74</v>
      </c>
      <c r="Z65" s="84">
        <f t="shared" si="5"/>
        <v>19209.320383324433</v>
      </c>
      <c r="AA65" s="34"/>
      <c r="AB65" s="51">
        <v>27.5</v>
      </c>
      <c r="AC65" s="51">
        <v>32.106174170000003</v>
      </c>
      <c r="AD65" s="51">
        <f t="shared" si="61"/>
        <v>31.77</v>
      </c>
      <c r="AE65" s="77">
        <f t="shared" si="62"/>
        <v>31.938087084999999</v>
      </c>
      <c r="AF65" s="84">
        <f t="shared" si="6"/>
        <v>65.200086213789604</v>
      </c>
      <c r="AG65" s="34"/>
      <c r="AP65" s="51">
        <v>25.06</v>
      </c>
      <c r="AQ65" s="63">
        <f t="shared" si="127"/>
        <v>28.54</v>
      </c>
      <c r="AR65" s="51">
        <v>24.8</v>
      </c>
      <c r="AS65" s="63">
        <f t="shared" si="139"/>
        <v>28.28</v>
      </c>
      <c r="AT65" s="10">
        <f t="shared" si="140"/>
        <v>28.41</v>
      </c>
      <c r="AU65" s="34"/>
      <c r="AV65" s="34"/>
      <c r="AW65" s="34"/>
      <c r="AX65" s="34"/>
      <c r="AY65" s="34"/>
      <c r="AZ65" s="34"/>
      <c r="BA65" s="34"/>
      <c r="BB65" s="66"/>
      <c r="BC65" s="66"/>
      <c r="BD65" s="63">
        <v>37.35714918</v>
      </c>
      <c r="BE65" s="51">
        <v>29.13</v>
      </c>
      <c r="BF65" s="51"/>
      <c r="BG65" s="63">
        <f t="shared" si="66"/>
        <v>33.94</v>
      </c>
      <c r="BH65" s="11">
        <f t="shared" si="67"/>
        <v>35.648574589999996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51">
        <v>22.75</v>
      </c>
      <c r="BW65" s="51">
        <v>22.93</v>
      </c>
      <c r="BX65" s="51"/>
      <c r="BY65" s="10">
        <f t="shared" si="141"/>
        <v>27.34</v>
      </c>
      <c r="BZ65" s="34">
        <f t="shared" si="18"/>
        <v>1581.9472577873644</v>
      </c>
      <c r="CA65" s="34"/>
      <c r="CB65" s="34"/>
      <c r="CC65" s="34"/>
      <c r="CD65" s="34"/>
      <c r="CE65" s="34"/>
      <c r="CF65" s="34"/>
      <c r="CG65" s="34"/>
      <c r="CH65" s="34"/>
      <c r="CI65" s="34"/>
      <c r="CJ65" s="57"/>
      <c r="CK65" s="34"/>
      <c r="CL65" s="34"/>
      <c r="CM65" s="34"/>
      <c r="CN65" s="37"/>
      <c r="CO65" s="34"/>
      <c r="CP65" s="34"/>
      <c r="CQ65" s="51">
        <v>19.18</v>
      </c>
      <c r="CR65" s="51">
        <v>18.05</v>
      </c>
      <c r="CS65" s="51">
        <f t="shared" si="142"/>
        <v>26.36</v>
      </c>
      <c r="CT65" s="51">
        <f t="shared" si="143"/>
        <v>25.23</v>
      </c>
      <c r="CU65" s="34"/>
      <c r="CV65" s="12">
        <f t="shared" si="144"/>
        <v>25.795000000000002</v>
      </c>
      <c r="CW65" s="9">
        <f t="shared" si="27"/>
        <v>4618.9791302982003</v>
      </c>
      <c r="CX65" s="34"/>
      <c r="CY65" s="34"/>
      <c r="CZ65" s="34"/>
      <c r="DA65" s="34"/>
      <c r="DB65" s="34"/>
      <c r="DC65" s="34"/>
      <c r="DD65" s="34"/>
      <c r="DE65" s="34"/>
      <c r="DF65" s="34"/>
      <c r="DG65" s="51">
        <v>37.25570072</v>
      </c>
      <c r="DH65" s="51">
        <v>37.266969449999998</v>
      </c>
      <c r="DI65" s="34"/>
      <c r="DJ65" s="14">
        <f t="shared" si="145"/>
        <v>37.261335084999999</v>
      </c>
      <c r="DK65" s="34">
        <f t="shared" si="75"/>
        <v>1.6251216363302872</v>
      </c>
      <c r="DL65" s="34"/>
      <c r="DM65" s="34"/>
      <c r="DN65" s="34"/>
      <c r="DO65" s="34"/>
      <c r="DP65" s="37"/>
      <c r="DQ65" s="34"/>
      <c r="DR65" s="34"/>
      <c r="DS65" s="34"/>
      <c r="DT65" s="34"/>
      <c r="DU65" s="34"/>
      <c r="DV65" s="34"/>
      <c r="DW65" s="58"/>
      <c r="DX65" s="37"/>
      <c r="DY65" s="34"/>
      <c r="DZ65" s="41"/>
      <c r="EA65" s="41"/>
      <c r="EB65" s="41"/>
      <c r="EC65" s="59"/>
      <c r="ED65" s="41"/>
      <c r="EE65" s="41"/>
      <c r="EF65" s="41"/>
      <c r="EG65" s="34"/>
      <c r="EH65" s="41"/>
      <c r="EI65" s="41"/>
      <c r="EJ65" s="41"/>
      <c r="EK65" s="41"/>
      <c r="EL65" s="41"/>
      <c r="EM65" s="37"/>
      <c r="EN65" s="34"/>
      <c r="EO65" s="34"/>
      <c r="EP65" s="34"/>
      <c r="EQ65" s="34"/>
      <c r="ER65" s="34"/>
      <c r="ES65" s="66"/>
      <c r="ET65" s="34"/>
      <c r="EU65" s="66"/>
      <c r="EV65" s="60">
        <v>24.79</v>
      </c>
      <c r="EW65" s="64">
        <f t="shared" si="85"/>
        <v>30.79</v>
      </c>
      <c r="EX65" s="51">
        <v>29.11</v>
      </c>
      <c r="EY65" s="51"/>
      <c r="EZ65" s="63">
        <f t="shared" si="87"/>
        <v>34.67</v>
      </c>
      <c r="FA65" s="9">
        <f t="shared" si="146"/>
        <v>3.8800000000000026</v>
      </c>
      <c r="FB65" s="50">
        <f t="shared" si="88"/>
        <v>32.730000000000004</v>
      </c>
      <c r="FC65" s="34">
        <f t="shared" si="129"/>
        <v>37.646447469451225</v>
      </c>
      <c r="FD65" s="34" t="e">
        <f t="shared" si="130"/>
        <v>#DIV/0!</v>
      </c>
      <c r="FE65" s="34" t="e">
        <f t="shared" si="131"/>
        <v>#DIV/0!</v>
      </c>
      <c r="FF65" s="9">
        <f t="shared" si="132"/>
        <v>1.4037450632205678E-10</v>
      </c>
      <c r="FG65" s="9">
        <f t="shared" si="133"/>
        <v>1.9667100587045208E-3</v>
      </c>
      <c r="FH65" s="34"/>
      <c r="FI65" s="34"/>
      <c r="FJ65" s="34"/>
      <c r="FK65" s="34"/>
      <c r="FL65" s="34"/>
      <c r="FM65" s="34"/>
      <c r="FN65" s="34"/>
      <c r="FO65" s="34"/>
      <c r="FP65" s="61"/>
      <c r="FQ65" s="34"/>
      <c r="FR65" s="34"/>
      <c r="FS65" s="34"/>
      <c r="FT65" s="34"/>
      <c r="FU65" s="34"/>
      <c r="FV65" s="34"/>
      <c r="FW65" s="41"/>
      <c r="FX65" s="34"/>
      <c r="FY65" s="34"/>
      <c r="FZ65" s="34"/>
      <c r="GA65" s="51">
        <v>19.98</v>
      </c>
      <c r="GB65" s="51"/>
      <c r="GC65" s="63">
        <f t="shared" si="96"/>
        <v>23.95</v>
      </c>
      <c r="GD65" s="51">
        <v>28.306505980000001</v>
      </c>
      <c r="GE65" s="51"/>
      <c r="GF65" s="63">
        <f t="shared" si="98"/>
        <v>25.02650598</v>
      </c>
      <c r="GG65" s="34"/>
      <c r="GH65" s="11">
        <f t="shared" si="100"/>
        <v>24.488252989999999</v>
      </c>
      <c r="GI65" s="34"/>
      <c r="GJ65" s="34"/>
      <c r="GK65" s="34"/>
      <c r="GL65" s="34"/>
      <c r="GM65" s="34"/>
      <c r="GN65" s="34"/>
      <c r="GO65" s="34"/>
      <c r="GP65" s="45"/>
      <c r="GQ65" s="66"/>
      <c r="GR65" s="66"/>
      <c r="GS65" s="51">
        <v>26.97630719</v>
      </c>
      <c r="GT65" s="51"/>
      <c r="GU65" s="63">
        <f t="shared" si="103"/>
        <v>25.266307189999999</v>
      </c>
      <c r="GV65" s="51">
        <v>20.9</v>
      </c>
      <c r="GW65" s="51"/>
      <c r="GX65" s="63">
        <f t="shared" si="105"/>
        <v>24.259999999999998</v>
      </c>
      <c r="GY65" s="34"/>
      <c r="GZ65" s="11">
        <f t="shared" si="107"/>
        <v>24.763153594999999</v>
      </c>
      <c r="HA65" s="34"/>
      <c r="HB65" s="34"/>
      <c r="HC65" s="34"/>
      <c r="HD65" s="34"/>
      <c r="HE65" s="34"/>
      <c r="HF65" s="37"/>
      <c r="HG65" s="37"/>
      <c r="HH65" s="41"/>
      <c r="HI65" s="41"/>
      <c r="HJ65" s="66"/>
      <c r="HK65" s="34"/>
      <c r="HL65" s="51">
        <v>23.15</v>
      </c>
      <c r="HM65" s="51"/>
      <c r="HN65" s="63">
        <f t="shared" si="110"/>
        <v>29.369999999999997</v>
      </c>
      <c r="HO65" s="51">
        <v>23.81</v>
      </c>
      <c r="HP65" s="51"/>
      <c r="HQ65" s="63">
        <f t="shared" si="112"/>
        <v>29.27</v>
      </c>
      <c r="HR65" s="34"/>
      <c r="HS65" s="11">
        <f t="shared" si="114"/>
        <v>29.32</v>
      </c>
      <c r="HT65" s="34"/>
      <c r="HU65" s="34"/>
      <c r="HV65" s="34"/>
      <c r="HW65" s="34"/>
      <c r="HX65" s="34"/>
    </row>
    <row r="66" spans="1:232" ht="15.75" customHeight="1">
      <c r="A66" s="54" t="s">
        <v>213</v>
      </c>
      <c r="G66" s="51">
        <v>21.36</v>
      </c>
      <c r="H66" s="51">
        <f t="shared" si="128"/>
        <v>28.119999999999997</v>
      </c>
      <c r="I66" s="51">
        <v>21.58</v>
      </c>
      <c r="J66">
        <f t="shared" si="134"/>
        <v>28.339999999999996</v>
      </c>
      <c r="K66">
        <f t="shared" si="135"/>
        <v>0.21999999999999886</v>
      </c>
      <c r="U66" s="81">
        <v>22.58</v>
      </c>
      <c r="V66" s="81">
        <v>22.01</v>
      </c>
      <c r="W66" s="82">
        <f t="shared" si="136"/>
        <v>24.889999999999997</v>
      </c>
      <c r="X66" s="82">
        <f t="shared" si="137"/>
        <v>24.32</v>
      </c>
      <c r="Y66" s="88">
        <f t="shared" si="138"/>
        <v>24.604999999999997</v>
      </c>
      <c r="Z66" s="84">
        <f t="shared" ref="Z66:Z73" si="147">10^(-(0.3012*Y66)+11.434)</f>
        <v>10543.237750764289</v>
      </c>
      <c r="AB66" s="51">
        <v>26.26</v>
      </c>
      <c r="AC66" s="51">
        <v>30.979704680000001</v>
      </c>
      <c r="AD66" s="51">
        <f t="shared" si="61"/>
        <v>30.53</v>
      </c>
      <c r="AE66" s="77">
        <f t="shared" si="62"/>
        <v>30.754852339999999</v>
      </c>
      <c r="AF66" s="84">
        <f t="shared" ref="AF66:AF73" si="148">10^(-(0.3012*AE66)+11.434)</f>
        <v>148.12844888889126</v>
      </c>
      <c r="AP66" s="51">
        <v>24.18</v>
      </c>
      <c r="AQ66" s="63">
        <f t="shared" si="127"/>
        <v>27.66</v>
      </c>
      <c r="AR66" s="51">
        <v>24.45</v>
      </c>
      <c r="AS66" s="63">
        <f t="shared" si="139"/>
        <v>27.93</v>
      </c>
      <c r="AT66" s="10">
        <f t="shared" si="140"/>
        <v>27.795000000000002</v>
      </c>
      <c r="AZ66" s="9"/>
      <c r="BA66" s="9"/>
      <c r="BB66" s="65"/>
      <c r="BC66" s="65"/>
      <c r="BD66" s="63">
        <v>34.868750429999999</v>
      </c>
      <c r="BE66" s="51">
        <v>31.04</v>
      </c>
      <c r="BF66" s="51"/>
      <c r="BG66" s="63">
        <f t="shared" si="66"/>
        <v>35.85</v>
      </c>
      <c r="BH66" s="11">
        <f t="shared" si="67"/>
        <v>35.359375215</v>
      </c>
      <c r="BT66" s="9"/>
      <c r="BU66" s="9"/>
      <c r="BV66" s="51">
        <v>24.52</v>
      </c>
      <c r="BW66" s="51">
        <v>24.73</v>
      </c>
      <c r="BX66" s="51"/>
      <c r="BY66" s="10">
        <f t="shared" si="141"/>
        <v>29.125</v>
      </c>
      <c r="BZ66" s="34">
        <f t="shared" ref="BZ66:BZ73" si="149">10^(-(0.3012*BY66)+11.434)</f>
        <v>458.72245513254256</v>
      </c>
      <c r="CH66" s="9"/>
      <c r="CJ66" s="11"/>
      <c r="CL66" s="9"/>
      <c r="CN66" s="6"/>
      <c r="CO66" s="9"/>
      <c r="CP66" s="9"/>
      <c r="CQ66" s="51">
        <v>19.14</v>
      </c>
      <c r="CR66" s="51">
        <v>20.34</v>
      </c>
      <c r="CS66" s="51">
        <f t="shared" si="142"/>
        <v>26.32</v>
      </c>
      <c r="CT66" s="51">
        <f t="shared" si="143"/>
        <v>27.52</v>
      </c>
      <c r="CV66" s="12">
        <f t="shared" si="144"/>
        <v>26.92</v>
      </c>
      <c r="CW66" s="9">
        <f t="shared" ref="CW66:CW73" si="150">10^(-(0.3012*CV66)+11.434)</f>
        <v>2116.8788312463826</v>
      </c>
      <c r="DE66" s="9"/>
      <c r="DF66" s="9"/>
      <c r="DG66" s="51">
        <v>36.563064760000003</v>
      </c>
      <c r="DH66" s="51">
        <v>37.1940825</v>
      </c>
      <c r="DJ66" s="14">
        <f t="shared" si="145"/>
        <v>36.878573630000005</v>
      </c>
      <c r="DK66" s="34">
        <f t="shared" si="75"/>
        <v>2.1192081849006916</v>
      </c>
      <c r="DN66" s="9"/>
      <c r="DP66" s="6"/>
      <c r="DU66" s="9"/>
      <c r="DV66" s="9"/>
      <c r="DW66" s="15"/>
      <c r="DX66" s="6"/>
      <c r="DY66" s="9"/>
      <c r="EA66" s="16"/>
      <c r="EC66" s="17"/>
      <c r="EE66" s="16"/>
      <c r="EG66" s="9"/>
      <c r="EK66" s="16"/>
      <c r="EL66" s="16"/>
      <c r="EM66" s="6"/>
      <c r="EQ66" s="9"/>
      <c r="ET66" s="9"/>
      <c r="EU66" s="65"/>
      <c r="EV66" s="51">
        <v>25.54</v>
      </c>
      <c r="EW66" s="64">
        <f t="shared" si="85"/>
        <v>31.54</v>
      </c>
      <c r="EX66" s="51">
        <v>29.08</v>
      </c>
      <c r="EY66" s="51"/>
      <c r="EZ66" s="63">
        <f t="shared" si="87"/>
        <v>34.64</v>
      </c>
      <c r="FA66" s="9">
        <f t="shared" si="146"/>
        <v>3.1000000000000014</v>
      </c>
      <c r="FB66" s="50">
        <f t="shared" si="88"/>
        <v>33.090000000000003</v>
      </c>
      <c r="FC66" s="34">
        <f t="shared" si="129"/>
        <v>29.328645081500593</v>
      </c>
      <c r="FD66" s="34" t="e">
        <f t="shared" si="130"/>
        <v>#DIV/0!</v>
      </c>
      <c r="FE66" s="34" t="e">
        <f t="shared" si="131"/>
        <v>#DIV/0!</v>
      </c>
      <c r="FF66" s="9">
        <f t="shared" si="132"/>
        <v>1.0937484321347565E-10</v>
      </c>
      <c r="FG66" s="9">
        <f t="shared" si="133"/>
        <v>2.7910041791818102E-3</v>
      </c>
      <c r="FN66" s="9"/>
      <c r="FP66" s="7"/>
      <c r="FU66" s="9"/>
      <c r="FW66" s="16"/>
      <c r="FY66" s="9"/>
      <c r="FZ66" s="9"/>
      <c r="GA66" s="51">
        <v>22.04</v>
      </c>
      <c r="GC66" s="63">
        <f t="shared" si="96"/>
        <v>26.009999999999998</v>
      </c>
      <c r="GD66" s="51">
        <v>27.227883089999999</v>
      </c>
      <c r="GE66" s="51"/>
      <c r="GF66" s="63">
        <f t="shared" si="98"/>
        <v>23.947883089999998</v>
      </c>
      <c r="GH66" s="11">
        <f t="shared" si="100"/>
        <v>24.978941544999998</v>
      </c>
      <c r="GN66" s="9"/>
      <c r="GO66" s="9"/>
      <c r="GP66" s="8"/>
      <c r="GQ66" s="65"/>
      <c r="GR66" s="65"/>
      <c r="GS66" s="51">
        <v>28.710320679999999</v>
      </c>
      <c r="GU66" s="63">
        <f t="shared" si="103"/>
        <v>27.000320679999998</v>
      </c>
      <c r="GV66" s="51">
        <v>23.2</v>
      </c>
      <c r="GW66" s="51"/>
      <c r="GX66" s="63">
        <f t="shared" si="105"/>
        <v>26.56</v>
      </c>
      <c r="GZ66" s="11">
        <f t="shared" si="107"/>
        <v>26.780160339999998</v>
      </c>
      <c r="HD66" s="9"/>
      <c r="HE66" s="9"/>
      <c r="HF66" s="6"/>
      <c r="HG66" s="6"/>
      <c r="HH66" s="16"/>
      <c r="HI66" s="16"/>
      <c r="HJ66" s="65"/>
      <c r="HK66" s="9"/>
      <c r="HL66" s="51">
        <v>24.31</v>
      </c>
      <c r="HN66" s="63">
        <f t="shared" si="110"/>
        <v>30.529999999999998</v>
      </c>
      <c r="HO66" s="51">
        <v>25.06</v>
      </c>
      <c r="HP66" s="51"/>
      <c r="HQ66" s="63">
        <f t="shared" si="112"/>
        <v>30.52</v>
      </c>
      <c r="HS66" s="11">
        <f t="shared" si="114"/>
        <v>30.524999999999999</v>
      </c>
      <c r="HW66" s="9"/>
      <c r="HX66" s="9"/>
    </row>
    <row r="67" spans="1:232" ht="15.75" customHeight="1">
      <c r="A67" s="54" t="s">
        <v>214</v>
      </c>
      <c r="G67" s="51">
        <v>20.18</v>
      </c>
      <c r="H67" s="51">
        <f t="shared" si="128"/>
        <v>26.939999999999998</v>
      </c>
      <c r="I67" s="51">
        <v>20.46</v>
      </c>
      <c r="J67">
        <f t="shared" si="134"/>
        <v>27.22</v>
      </c>
      <c r="K67">
        <f t="shared" si="135"/>
        <v>0.28000000000000114</v>
      </c>
      <c r="U67" s="81">
        <v>21.44</v>
      </c>
      <c r="V67" s="81">
        <v>21.55</v>
      </c>
      <c r="W67" s="82">
        <f t="shared" si="136"/>
        <v>23.75</v>
      </c>
      <c r="X67" s="82">
        <f t="shared" si="137"/>
        <v>23.86</v>
      </c>
      <c r="Y67" s="88">
        <f t="shared" si="138"/>
        <v>23.805</v>
      </c>
      <c r="Z67" s="84">
        <f t="shared" si="147"/>
        <v>18362.59264691158</v>
      </c>
      <c r="AB67" s="51">
        <v>26.11</v>
      </c>
      <c r="AC67" s="51">
        <v>30.933616829999998</v>
      </c>
      <c r="AD67" s="51">
        <f t="shared" ref="AD67:AD73" si="151">AB67+4.27</f>
        <v>30.38</v>
      </c>
      <c r="AE67" s="77">
        <f t="shared" ref="AE67:AE73" si="152">(AC67+AD67)/2</f>
        <v>30.656808415</v>
      </c>
      <c r="AF67" s="84">
        <f t="shared" si="148"/>
        <v>158.55111678214769</v>
      </c>
      <c r="AP67" s="51">
        <v>24.01</v>
      </c>
      <c r="AQ67" s="63">
        <f t="shared" si="127"/>
        <v>27.490000000000002</v>
      </c>
      <c r="AR67" s="51">
        <v>24.22</v>
      </c>
      <c r="AS67" s="63">
        <f t="shared" si="139"/>
        <v>27.7</v>
      </c>
      <c r="AT67" s="10">
        <f t="shared" si="140"/>
        <v>27.594999999999999</v>
      </c>
      <c r="AZ67" s="9"/>
      <c r="BA67" s="9"/>
      <c r="BB67" s="65"/>
      <c r="BC67" s="65"/>
      <c r="BD67" s="63">
        <v>34.19523178</v>
      </c>
      <c r="BE67" s="51">
        <v>29.57</v>
      </c>
      <c r="BF67" s="51"/>
      <c r="BG67" s="63">
        <f t="shared" ref="BG67:BG73" si="153">BE67+4.81</f>
        <v>34.380000000000003</v>
      </c>
      <c r="BH67" s="11">
        <f t="shared" ref="BH67:BH73" si="154">AVERAGE(BB67,BC67,BD67,BG67)</f>
        <v>34.287615889999998</v>
      </c>
      <c r="BT67" s="9"/>
      <c r="BU67" s="9"/>
      <c r="BV67" s="51">
        <v>22.89</v>
      </c>
      <c r="BW67" s="51">
        <v>23.36</v>
      </c>
      <c r="BX67" s="51"/>
      <c r="BY67" s="10">
        <f t="shared" si="141"/>
        <v>27.625</v>
      </c>
      <c r="BZ67" s="34">
        <f t="shared" si="149"/>
        <v>1298.2250953230753</v>
      </c>
      <c r="CH67" s="9"/>
      <c r="CJ67" s="11"/>
      <c r="CL67" s="9"/>
      <c r="CN67" s="6"/>
      <c r="CO67" s="9"/>
      <c r="CP67" s="9"/>
      <c r="CQ67" s="51">
        <v>19.11</v>
      </c>
      <c r="CR67" s="51">
        <v>18.45</v>
      </c>
      <c r="CS67" s="51">
        <f t="shared" si="142"/>
        <v>26.29</v>
      </c>
      <c r="CT67" s="51">
        <f t="shared" si="143"/>
        <v>25.63</v>
      </c>
      <c r="CV67" s="12">
        <f t="shared" si="144"/>
        <v>25.96</v>
      </c>
      <c r="CW67" s="9">
        <f t="shared" si="150"/>
        <v>4119.5331311448017</v>
      </c>
      <c r="DE67" s="9"/>
      <c r="DF67" s="9"/>
      <c r="DG67" s="51">
        <v>36.405480470000001</v>
      </c>
      <c r="DH67" s="51">
        <v>35.339273259999999</v>
      </c>
      <c r="DJ67" s="14">
        <f t="shared" si="145"/>
        <v>35.872376865</v>
      </c>
      <c r="DK67" s="34">
        <f t="shared" ref="DK67:DK73" si="155">10^(-(0.3012*DJ67)+11.434)</f>
        <v>4.2583375904963727</v>
      </c>
      <c r="DN67" s="9"/>
      <c r="DP67" s="6"/>
      <c r="DU67" s="9"/>
      <c r="DV67" s="9"/>
      <c r="DW67" s="15"/>
      <c r="DX67" s="6"/>
      <c r="DY67" s="9"/>
      <c r="EA67" s="16"/>
      <c r="EC67" s="17"/>
      <c r="EE67" s="16"/>
      <c r="EG67" s="9"/>
      <c r="EK67" s="16"/>
      <c r="EL67" s="16"/>
      <c r="EM67" s="6"/>
      <c r="EQ67" s="9"/>
      <c r="ET67" s="9"/>
      <c r="EU67" s="65"/>
      <c r="EV67" s="51">
        <v>25.23</v>
      </c>
      <c r="EW67" s="64">
        <f t="shared" ref="EW67:EW73" si="156">EV67+6</f>
        <v>31.23</v>
      </c>
      <c r="EX67" s="51">
        <v>28.82</v>
      </c>
      <c r="EY67" s="51"/>
      <c r="EZ67" s="63">
        <f t="shared" ref="EZ67:EZ73" si="157">EX67+5.56</f>
        <v>34.380000000000003</v>
      </c>
      <c r="FA67" s="9">
        <f t="shared" si="146"/>
        <v>3.1500000000000021</v>
      </c>
      <c r="FB67" s="50">
        <f t="shared" ref="FB67:FB73" si="158">AVERAGE(ES67,EU67,EW67,EZ67)</f>
        <v>32.805</v>
      </c>
      <c r="FC67" s="34">
        <f t="shared" si="129"/>
        <v>35.73830904089305</v>
      </c>
      <c r="FD67" s="34" t="e">
        <f t="shared" si="130"/>
        <v>#DIV/0!</v>
      </c>
      <c r="FE67" s="34" t="e">
        <f t="shared" si="131"/>
        <v>#DIV/0!</v>
      </c>
      <c r="FF67" s="9">
        <f t="shared" si="132"/>
        <v>1.3326343155916371E-10</v>
      </c>
      <c r="FG67" s="9">
        <f t="shared" si="133"/>
        <v>1.953125E-3</v>
      </c>
      <c r="FN67" s="9"/>
      <c r="FP67" s="7"/>
      <c r="FU67" s="9"/>
      <c r="FW67" s="16"/>
      <c r="FY67" s="9"/>
      <c r="FZ67" s="9"/>
      <c r="GA67" s="51">
        <v>23.5</v>
      </c>
      <c r="GC67" s="63">
        <f t="shared" ref="GC67:GC73" si="159">GA67+3.97</f>
        <v>27.47</v>
      </c>
      <c r="GD67" s="51">
        <v>27.38305106</v>
      </c>
      <c r="GE67" s="51"/>
      <c r="GF67" s="63">
        <f t="shared" ref="GF67:GF73" si="160">GD67-3.28</f>
        <v>24.103051059999999</v>
      </c>
      <c r="GH67" s="11">
        <f t="shared" ref="GH67:GH73" si="161">AVERAGE(FX67:FZ67,GC67,GF67)</f>
        <v>25.786525529999999</v>
      </c>
      <c r="GN67" s="9"/>
      <c r="GO67" s="9"/>
      <c r="GP67" s="8"/>
      <c r="GQ67" s="65"/>
      <c r="GR67" s="65"/>
      <c r="GS67" s="51">
        <v>29.004304999999999</v>
      </c>
      <c r="GU67" s="63">
        <f t="shared" ref="GU67:GU73" si="162">GS67-1.71</f>
        <v>27.294304999999998</v>
      </c>
      <c r="GV67" s="51">
        <v>23.25</v>
      </c>
      <c r="GW67" s="51"/>
      <c r="GX67" s="63">
        <f t="shared" ref="GX67:GX73" si="163">GV67+3.36</f>
        <v>26.61</v>
      </c>
      <c r="GZ67" s="11">
        <f t="shared" ref="GZ67:GZ73" si="164">AVERAGE(GQ67,GR67,GU67,GX67)</f>
        <v>26.952152499999997</v>
      </c>
      <c r="HD67" s="9"/>
      <c r="HE67" s="9"/>
      <c r="HF67" s="6"/>
      <c r="HG67" s="6"/>
      <c r="HH67" s="16"/>
      <c r="HI67" s="16"/>
      <c r="HJ67" s="65"/>
      <c r="HK67" s="9"/>
      <c r="HL67" s="51">
        <v>24.17</v>
      </c>
      <c r="HN67" s="63">
        <f t="shared" ref="HN67:HN73" si="165">HL67+6.22</f>
        <v>30.39</v>
      </c>
      <c r="HO67" s="51">
        <v>24.56</v>
      </c>
      <c r="HP67" s="51"/>
      <c r="HQ67" s="63">
        <f t="shared" ref="HQ67:HQ73" si="166">HO67+5.46</f>
        <v>30.02</v>
      </c>
      <c r="HS67" s="11">
        <f t="shared" ref="HS67:HS73" si="167">AVERAGE(HJ67,HN67,HQ67)</f>
        <v>30.204999999999998</v>
      </c>
      <c r="HW67" s="9"/>
      <c r="HX67" s="9"/>
    </row>
    <row r="68" spans="1:232" ht="15.75" customHeight="1">
      <c r="A68" s="54" t="s">
        <v>215</v>
      </c>
      <c r="G68" s="51">
        <v>19.850000000000001</v>
      </c>
      <c r="H68" s="51">
        <f t="shared" si="128"/>
        <v>26.61</v>
      </c>
      <c r="I68" s="51">
        <v>20.239999999999998</v>
      </c>
      <c r="J68">
        <f t="shared" si="134"/>
        <v>27</v>
      </c>
      <c r="K68">
        <f t="shared" si="135"/>
        <v>0.39000000000000057</v>
      </c>
      <c r="U68" s="81">
        <v>21.71</v>
      </c>
      <c r="V68" s="81">
        <v>21.78</v>
      </c>
      <c r="W68" s="82">
        <f t="shared" si="136"/>
        <v>24.02</v>
      </c>
      <c r="X68" s="82">
        <f t="shared" si="137"/>
        <v>24.09</v>
      </c>
      <c r="Y68" s="88">
        <f t="shared" si="138"/>
        <v>24.055</v>
      </c>
      <c r="Z68" s="84">
        <f t="shared" si="147"/>
        <v>15439.527308999455</v>
      </c>
      <c r="AB68" s="51">
        <v>25.83</v>
      </c>
      <c r="AC68" s="51">
        <v>31.710528350000001</v>
      </c>
      <c r="AD68" s="51">
        <f t="shared" si="151"/>
        <v>30.099999999999998</v>
      </c>
      <c r="AE68" s="77">
        <f t="shared" si="152"/>
        <v>30.905264174999999</v>
      </c>
      <c r="AF68" s="84">
        <f t="shared" si="148"/>
        <v>133.45487120376524</v>
      </c>
      <c r="AP68" s="51">
        <v>24.32</v>
      </c>
      <c r="AQ68" s="63">
        <f t="shared" si="127"/>
        <v>27.8</v>
      </c>
      <c r="AR68" s="51">
        <v>24.94</v>
      </c>
      <c r="AS68" s="63">
        <f t="shared" si="139"/>
        <v>28.42</v>
      </c>
      <c r="AT68" s="10">
        <f t="shared" si="140"/>
        <v>28.11</v>
      </c>
      <c r="AZ68" s="9"/>
      <c r="BA68" s="9"/>
      <c r="BB68" s="65"/>
      <c r="BC68" s="65"/>
      <c r="BD68" s="63">
        <v>35.213829480000001</v>
      </c>
      <c r="BE68" s="51">
        <v>31.09</v>
      </c>
      <c r="BF68" s="51"/>
      <c r="BG68" s="63">
        <f t="shared" si="153"/>
        <v>35.9</v>
      </c>
      <c r="BH68" s="11">
        <f t="shared" si="154"/>
        <v>35.556914739999996</v>
      </c>
      <c r="BT68" s="9"/>
      <c r="BU68" s="9"/>
      <c r="BV68" s="51">
        <v>24.09</v>
      </c>
      <c r="BW68" s="51">
        <v>24.09</v>
      </c>
      <c r="BX68" s="51"/>
      <c r="BY68" s="10">
        <f t="shared" si="141"/>
        <v>28.59</v>
      </c>
      <c r="BZ68" s="34">
        <f t="shared" si="149"/>
        <v>664.80151426475436</v>
      </c>
      <c r="CH68" s="9"/>
      <c r="CJ68" s="11"/>
      <c r="CL68" s="9"/>
      <c r="CN68" s="6"/>
      <c r="CO68" s="9"/>
      <c r="CP68" s="9"/>
      <c r="CQ68" s="51">
        <v>18.84</v>
      </c>
      <c r="CR68" s="51">
        <v>18.829999999999998</v>
      </c>
      <c r="CS68" s="51">
        <f t="shared" si="142"/>
        <v>26.02</v>
      </c>
      <c r="CT68" s="51">
        <f t="shared" si="143"/>
        <v>26.009999999999998</v>
      </c>
      <c r="CV68" s="12">
        <f t="shared" si="144"/>
        <v>26.015000000000001</v>
      </c>
      <c r="CW68" s="9">
        <f t="shared" si="150"/>
        <v>3965.3543263271818</v>
      </c>
      <c r="DE68" s="9"/>
      <c r="DF68" s="9"/>
      <c r="DG68" s="51">
        <v>35.623521709999999</v>
      </c>
      <c r="DH68" s="51">
        <v>36.916476410000001</v>
      </c>
      <c r="DJ68" s="14">
        <f t="shared" si="145"/>
        <v>36.269999060000004</v>
      </c>
      <c r="DK68" s="34">
        <f t="shared" si="155"/>
        <v>3.2320366966779206</v>
      </c>
      <c r="DN68" s="9"/>
      <c r="DP68" s="6"/>
      <c r="DU68" s="9"/>
      <c r="DV68" s="9"/>
      <c r="DW68" s="15"/>
      <c r="DX68" s="6"/>
      <c r="DY68" s="9"/>
      <c r="EA68" s="16"/>
      <c r="EC68" s="17"/>
      <c r="EE68" s="16"/>
      <c r="EG68" s="9"/>
      <c r="EK68" s="16"/>
      <c r="EL68" s="16"/>
      <c r="EM68" s="6"/>
      <c r="EQ68" s="9"/>
      <c r="ET68" s="9"/>
      <c r="EU68" s="65"/>
      <c r="EV68" s="51">
        <v>18.66</v>
      </c>
      <c r="EW68" s="64">
        <f t="shared" si="156"/>
        <v>24.66</v>
      </c>
      <c r="EX68" s="51">
        <v>22.73</v>
      </c>
      <c r="EY68" s="51"/>
      <c r="EZ68" s="63">
        <f t="shared" si="157"/>
        <v>28.29</v>
      </c>
      <c r="FA68" s="9">
        <f t="shared" si="146"/>
        <v>3.629999999999999</v>
      </c>
      <c r="FB68" s="50">
        <f t="shared" si="158"/>
        <v>26.475000000000001</v>
      </c>
      <c r="FC68" s="34">
        <f t="shared" si="129"/>
        <v>2882.2390638166344</v>
      </c>
      <c r="FD68" s="34" t="e">
        <f t="shared" si="130"/>
        <v>#DIV/0!</v>
      </c>
      <c r="FE68" s="34" t="e">
        <f t="shared" si="131"/>
        <v>#DIV/0!</v>
      </c>
      <c r="FF68" s="9">
        <f t="shared" si="132"/>
        <v>1.0720890611490753E-8</v>
      </c>
      <c r="FG68" s="9">
        <f t="shared" si="133"/>
        <v>0.18685615607936709</v>
      </c>
      <c r="FN68" s="9"/>
      <c r="FP68" s="7"/>
      <c r="FU68" s="9"/>
      <c r="FW68" s="16"/>
      <c r="FY68" s="9"/>
      <c r="FZ68" s="9"/>
      <c r="GA68" s="51">
        <v>23.03</v>
      </c>
      <c r="GC68" s="63">
        <f t="shared" si="159"/>
        <v>27</v>
      </c>
      <c r="GD68" s="51">
        <v>26.68181015</v>
      </c>
      <c r="GE68" s="51"/>
      <c r="GF68" s="63">
        <f t="shared" si="160"/>
        <v>23.401810149999999</v>
      </c>
      <c r="GH68" s="11">
        <f t="shared" si="161"/>
        <v>25.200905075000001</v>
      </c>
      <c r="GN68" s="9"/>
      <c r="GO68" s="9"/>
      <c r="GP68" s="8"/>
      <c r="GQ68" s="65"/>
      <c r="GR68" s="65"/>
      <c r="GS68" s="51">
        <v>29.72540746</v>
      </c>
      <c r="GU68" s="63">
        <f t="shared" si="162"/>
        <v>28.015407459999999</v>
      </c>
      <c r="GV68" s="51">
        <v>23.91</v>
      </c>
      <c r="GW68" s="51"/>
      <c r="GX68" s="63">
        <f t="shared" si="163"/>
        <v>27.27</v>
      </c>
      <c r="GZ68" s="11">
        <f t="shared" si="164"/>
        <v>27.642703730000001</v>
      </c>
      <c r="HD68" s="9"/>
      <c r="HE68" s="9"/>
      <c r="HF68" s="6"/>
      <c r="HG68" s="6"/>
      <c r="HH68" s="16"/>
      <c r="HI68" s="16"/>
      <c r="HJ68" s="65"/>
      <c r="HK68" s="9"/>
      <c r="HL68" s="51">
        <v>23.86</v>
      </c>
      <c r="HN68" s="63">
        <f t="shared" si="165"/>
        <v>30.08</v>
      </c>
      <c r="HO68" s="51">
        <v>23.9</v>
      </c>
      <c r="HP68" s="51"/>
      <c r="HQ68" s="63">
        <f t="shared" si="166"/>
        <v>29.36</v>
      </c>
      <c r="HS68" s="11">
        <f t="shared" si="167"/>
        <v>29.72</v>
      </c>
      <c r="HW68" s="9"/>
      <c r="HX68" s="9"/>
    </row>
    <row r="69" spans="1:232" ht="15.75" customHeight="1">
      <c r="A69" s="54" t="s">
        <v>216</v>
      </c>
      <c r="G69" s="51">
        <v>20.49</v>
      </c>
      <c r="H69" s="51">
        <f t="shared" si="128"/>
        <v>27.25</v>
      </c>
      <c r="I69" s="51">
        <v>20.78</v>
      </c>
      <c r="J69">
        <f t="shared" si="134"/>
        <v>27.54</v>
      </c>
      <c r="K69">
        <f t="shared" si="135"/>
        <v>0.28999999999999915</v>
      </c>
      <c r="U69" s="81">
        <v>22.82</v>
      </c>
      <c r="V69" s="81">
        <v>22.75</v>
      </c>
      <c r="W69" s="82">
        <f t="shared" si="136"/>
        <v>25.13</v>
      </c>
      <c r="X69" s="82">
        <f t="shared" si="137"/>
        <v>25.06</v>
      </c>
      <c r="Y69" s="88">
        <f t="shared" si="138"/>
        <v>25.094999999999999</v>
      </c>
      <c r="Z69" s="84">
        <f t="shared" si="147"/>
        <v>7505.6100997194953</v>
      </c>
      <c r="AB69" s="51">
        <v>26.4</v>
      </c>
      <c r="AC69" s="51">
        <v>32.328524399999999</v>
      </c>
      <c r="AD69" s="51">
        <f t="shared" si="151"/>
        <v>30.669999999999998</v>
      </c>
      <c r="AE69" s="77">
        <f t="shared" si="152"/>
        <v>31.499262199999997</v>
      </c>
      <c r="AF69" s="84">
        <f t="shared" si="148"/>
        <v>88.393885684471343</v>
      </c>
      <c r="AP69" s="51">
        <v>24.46</v>
      </c>
      <c r="AQ69" s="63">
        <f t="shared" si="127"/>
        <v>27.94</v>
      </c>
      <c r="AR69" s="51">
        <v>24.79</v>
      </c>
      <c r="AS69" s="63">
        <f t="shared" si="139"/>
        <v>28.27</v>
      </c>
      <c r="AT69" s="10">
        <f t="shared" si="140"/>
        <v>28.105</v>
      </c>
      <c r="AZ69" s="9"/>
      <c r="BA69" s="9"/>
      <c r="BB69" s="65"/>
      <c r="BC69" s="65"/>
      <c r="BD69" s="63">
        <v>34.93275775</v>
      </c>
      <c r="BE69" s="51">
        <v>29.21</v>
      </c>
      <c r="BF69" s="51"/>
      <c r="BG69" s="63">
        <f t="shared" si="153"/>
        <v>34.020000000000003</v>
      </c>
      <c r="BH69" s="11">
        <f t="shared" si="154"/>
        <v>34.476378875000002</v>
      </c>
      <c r="BT69" s="9"/>
      <c r="BU69" s="9"/>
      <c r="BV69" s="75">
        <v>12.28</v>
      </c>
      <c r="BW69" s="75">
        <v>12.64</v>
      </c>
      <c r="BX69" s="51"/>
      <c r="BY69" s="10">
        <f t="shared" si="141"/>
        <v>16.96</v>
      </c>
      <c r="BZ69" s="34">
        <f t="shared" si="149"/>
        <v>2116644.8780806051</v>
      </c>
      <c r="CH69" s="9"/>
      <c r="CJ69" s="11"/>
      <c r="CL69" s="9"/>
      <c r="CN69" s="6"/>
      <c r="CO69" s="9"/>
      <c r="CP69" s="9"/>
      <c r="CQ69" s="51">
        <v>18.78</v>
      </c>
      <c r="CR69" s="51">
        <v>17.649999999999999</v>
      </c>
      <c r="CS69" s="51">
        <f t="shared" si="142"/>
        <v>25.96</v>
      </c>
      <c r="CT69" s="51">
        <f t="shared" si="143"/>
        <v>24.83</v>
      </c>
      <c r="CV69" s="12">
        <f t="shared" si="144"/>
        <v>25.395</v>
      </c>
      <c r="CW69" s="9">
        <f t="shared" si="150"/>
        <v>6095.7338960740844</v>
      </c>
      <c r="DE69" s="9"/>
      <c r="DF69" s="9"/>
      <c r="DG69" s="51">
        <v>36.063481269999997</v>
      </c>
      <c r="DH69" s="51">
        <v>35.871737899999999</v>
      </c>
      <c r="DJ69" s="14">
        <f t="shared" si="145"/>
        <v>35.967609584999998</v>
      </c>
      <c r="DK69" s="34">
        <f t="shared" si="155"/>
        <v>3.9861716217011485</v>
      </c>
      <c r="DN69" s="9"/>
      <c r="DP69" s="6"/>
      <c r="DU69" s="9"/>
      <c r="DV69" s="9"/>
      <c r="DW69" s="15"/>
      <c r="DX69" s="6"/>
      <c r="DY69" s="9"/>
      <c r="EA69" s="16"/>
      <c r="EC69" s="17"/>
      <c r="EE69" s="16"/>
      <c r="EG69" s="9"/>
      <c r="EK69" s="16"/>
      <c r="EL69" s="16"/>
      <c r="EM69" s="6"/>
      <c r="EQ69" s="9"/>
      <c r="ET69" s="9"/>
      <c r="EU69" s="65"/>
      <c r="EV69" s="51">
        <v>23.63</v>
      </c>
      <c r="EW69" s="64">
        <f t="shared" si="156"/>
        <v>29.63</v>
      </c>
      <c r="EX69" s="51">
        <v>27.27</v>
      </c>
      <c r="EY69" s="51"/>
      <c r="EZ69" s="63">
        <f t="shared" si="157"/>
        <v>32.83</v>
      </c>
      <c r="FA69" s="9">
        <f t="shared" si="146"/>
        <v>3.1999999999999993</v>
      </c>
      <c r="FB69" s="50">
        <f t="shared" si="158"/>
        <v>31.229999999999997</v>
      </c>
      <c r="FC69" s="34">
        <f t="shared" si="129"/>
        <v>106.54277397534906</v>
      </c>
      <c r="FD69" s="34" t="e">
        <f t="shared" si="130"/>
        <v>#DIV/0!</v>
      </c>
      <c r="FE69" s="34" t="e">
        <f t="shared" si="131"/>
        <v>#DIV/0!</v>
      </c>
      <c r="FF69" s="9">
        <f t="shared" si="132"/>
        <v>3.9703906130416346E-10</v>
      </c>
      <c r="FG69" s="9">
        <f t="shared" si="133"/>
        <v>1.4229216149874685E-2</v>
      </c>
      <c r="FN69" s="9"/>
      <c r="FP69" s="7"/>
      <c r="FU69" s="9"/>
      <c r="FW69" s="16"/>
      <c r="FY69" s="9"/>
      <c r="FZ69" s="9"/>
      <c r="GA69" s="51">
        <v>22.15</v>
      </c>
      <c r="GC69" s="63">
        <f t="shared" si="159"/>
        <v>26.119999999999997</v>
      </c>
      <c r="GD69" s="51">
        <v>27.273201350000001</v>
      </c>
      <c r="GE69" s="51"/>
      <c r="GF69" s="63">
        <f t="shared" si="160"/>
        <v>23.99320135</v>
      </c>
      <c r="GH69" s="11">
        <f t="shared" si="161"/>
        <v>25.056600674999999</v>
      </c>
      <c r="GN69" s="9"/>
      <c r="GO69" s="9"/>
      <c r="GP69" s="8"/>
      <c r="GQ69" s="65"/>
      <c r="GR69" s="65"/>
      <c r="GS69" s="51">
        <v>29.674499269999998</v>
      </c>
      <c r="GU69" s="63">
        <f t="shared" si="162"/>
        <v>27.964499269999997</v>
      </c>
      <c r="GV69" s="51">
        <v>23.63</v>
      </c>
      <c r="GW69" s="51"/>
      <c r="GX69" s="63">
        <f t="shared" si="163"/>
        <v>26.99</v>
      </c>
      <c r="GZ69" s="11">
        <f t="shared" si="164"/>
        <v>27.477249635</v>
      </c>
      <c r="HD69" s="9"/>
      <c r="HE69" s="9"/>
      <c r="HF69" s="6"/>
      <c r="HG69" s="6"/>
      <c r="HH69" s="16"/>
      <c r="HI69" s="16"/>
      <c r="HJ69" s="65"/>
      <c r="HK69" s="9"/>
      <c r="HL69" s="51">
        <v>22.85</v>
      </c>
      <c r="HN69" s="63">
        <f t="shared" si="165"/>
        <v>29.07</v>
      </c>
      <c r="HO69" s="51">
        <v>23.68</v>
      </c>
      <c r="HP69" s="51"/>
      <c r="HQ69" s="63">
        <f t="shared" si="166"/>
        <v>29.14</v>
      </c>
      <c r="HS69" s="11">
        <f t="shared" si="167"/>
        <v>29.105</v>
      </c>
      <c r="HW69" s="9"/>
      <c r="HX69" s="9"/>
    </row>
    <row r="70" spans="1:232" ht="15.75" customHeight="1">
      <c r="A70" s="54" t="s">
        <v>217</v>
      </c>
      <c r="G70" s="51">
        <v>21.23</v>
      </c>
      <c r="H70" s="51">
        <f t="shared" si="128"/>
        <v>27.990000000000002</v>
      </c>
      <c r="I70" s="51">
        <v>15.09</v>
      </c>
      <c r="J70">
        <f t="shared" si="134"/>
        <v>21.85</v>
      </c>
      <c r="K70">
        <f t="shared" si="135"/>
        <v>-6.1400000000000006</v>
      </c>
      <c r="U70" s="81">
        <v>22.26</v>
      </c>
      <c r="V70" s="81">
        <v>21.87</v>
      </c>
      <c r="W70" s="82">
        <f t="shared" si="136"/>
        <v>24.57</v>
      </c>
      <c r="X70" s="82">
        <f t="shared" si="137"/>
        <v>24.18</v>
      </c>
      <c r="Y70" s="88">
        <f t="shared" si="138"/>
        <v>24.375</v>
      </c>
      <c r="Z70" s="84">
        <f t="shared" si="147"/>
        <v>12366.591067949063</v>
      </c>
      <c r="AB70" s="51">
        <v>27.49</v>
      </c>
      <c r="AC70" s="51">
        <v>33.1993656</v>
      </c>
      <c r="AD70" s="51">
        <f t="shared" si="151"/>
        <v>31.759999999999998</v>
      </c>
      <c r="AE70" s="77">
        <f t="shared" si="152"/>
        <v>32.479682799999999</v>
      </c>
      <c r="AF70" s="84">
        <f t="shared" si="148"/>
        <v>44.783655534249768</v>
      </c>
      <c r="AP70" s="51">
        <v>25.32</v>
      </c>
      <c r="AQ70" s="63">
        <f t="shared" si="127"/>
        <v>28.8</v>
      </c>
      <c r="AR70" s="51">
        <v>25.49</v>
      </c>
      <c r="AS70" s="63">
        <f t="shared" si="139"/>
        <v>28.97</v>
      </c>
      <c r="AT70" s="10">
        <f t="shared" si="140"/>
        <v>28.884999999999998</v>
      </c>
      <c r="AZ70" s="9"/>
      <c r="BA70" s="9"/>
      <c r="BB70" s="65"/>
      <c r="BC70" s="65"/>
      <c r="BD70" s="63">
        <v>35.318995989999998</v>
      </c>
      <c r="BE70" s="51">
        <v>33</v>
      </c>
      <c r="BF70" s="51"/>
      <c r="BG70" s="63">
        <f t="shared" si="153"/>
        <v>37.81</v>
      </c>
      <c r="BH70" s="11">
        <f t="shared" si="154"/>
        <v>36.564497994999996</v>
      </c>
      <c r="BT70" s="9"/>
      <c r="BU70" s="9"/>
      <c r="BV70" s="75">
        <v>18.77</v>
      </c>
      <c r="BW70" s="75">
        <v>9.5500000000000007</v>
      </c>
      <c r="BX70" s="51"/>
      <c r="BY70" s="10">
        <f t="shared" si="141"/>
        <v>18.66</v>
      </c>
      <c r="BZ70" s="34">
        <f t="shared" si="149"/>
        <v>651040.49093343888</v>
      </c>
      <c r="CH70" s="9"/>
      <c r="CJ70" s="11"/>
      <c r="CL70" s="9"/>
      <c r="CN70" s="6"/>
      <c r="CO70" s="9"/>
      <c r="CP70" s="9"/>
      <c r="CQ70" s="51">
        <v>19.66</v>
      </c>
      <c r="CR70" s="51">
        <v>20.13</v>
      </c>
      <c r="CS70" s="51">
        <f t="shared" si="142"/>
        <v>26.84</v>
      </c>
      <c r="CT70" s="51">
        <f t="shared" si="143"/>
        <v>27.31</v>
      </c>
      <c r="CV70" s="12">
        <f t="shared" si="144"/>
        <v>27.074999999999999</v>
      </c>
      <c r="CW70" s="9">
        <f t="shared" si="150"/>
        <v>1901.1220543723496</v>
      </c>
      <c r="DE70" s="9"/>
      <c r="DF70" s="9"/>
      <c r="DG70" s="51">
        <v>37.343335089999997</v>
      </c>
      <c r="DH70" s="51">
        <v>38.00567281</v>
      </c>
      <c r="DJ70" s="14">
        <f t="shared" si="145"/>
        <v>37.674503950000002</v>
      </c>
      <c r="DK70" s="34">
        <f t="shared" si="155"/>
        <v>1.2202235717782575</v>
      </c>
      <c r="DN70" s="9"/>
      <c r="DP70" s="6"/>
      <c r="DU70" s="9"/>
      <c r="DV70" s="9"/>
      <c r="DW70" s="15"/>
      <c r="DX70" s="6"/>
      <c r="DY70" s="9"/>
      <c r="EA70" s="16"/>
      <c r="EC70" s="17"/>
      <c r="EE70" s="16"/>
      <c r="EG70" s="9"/>
      <c r="EK70" s="16"/>
      <c r="EL70" s="16"/>
      <c r="EM70" s="6"/>
      <c r="EQ70" s="9"/>
      <c r="ET70" s="9"/>
      <c r="EU70" s="65"/>
      <c r="EV70" s="51">
        <v>26.33</v>
      </c>
      <c r="EW70" s="64">
        <f t="shared" si="156"/>
        <v>32.33</v>
      </c>
      <c r="EX70" s="51">
        <v>29.02</v>
      </c>
      <c r="EY70" s="51"/>
      <c r="EZ70" s="63">
        <f t="shared" si="157"/>
        <v>34.58</v>
      </c>
      <c r="FA70" s="9">
        <f t="shared" si="146"/>
        <v>2.25</v>
      </c>
      <c r="FB70" s="50">
        <f t="shared" si="158"/>
        <v>33.454999999999998</v>
      </c>
      <c r="FC70" s="34">
        <f t="shared" si="129"/>
        <v>22.769526531011739</v>
      </c>
      <c r="FD70" s="34" t="e">
        <f t="shared" si="130"/>
        <v>#DIV/0!</v>
      </c>
      <c r="FE70" s="34" t="e">
        <f t="shared" si="131"/>
        <v>#DIV/0!</v>
      </c>
      <c r="FF70" s="9">
        <f t="shared" si="132"/>
        <v>8.4926161463382881E-11</v>
      </c>
      <c r="FG70" s="9">
        <f t="shared" si="133"/>
        <v>1.8477688412609325E-3</v>
      </c>
      <c r="FN70" s="9"/>
      <c r="FP70" s="7"/>
      <c r="FU70" s="9"/>
      <c r="FW70" s="16"/>
      <c r="FY70" s="9"/>
      <c r="FZ70" s="9"/>
      <c r="GA70" s="51">
        <v>22.6</v>
      </c>
      <c r="GC70" s="63">
        <f t="shared" si="159"/>
        <v>26.57</v>
      </c>
      <c r="GD70" s="51">
        <v>27.135079990000001</v>
      </c>
      <c r="GE70" s="51"/>
      <c r="GF70" s="63">
        <f t="shared" si="160"/>
        <v>23.85507999</v>
      </c>
      <c r="GH70" s="11">
        <f t="shared" si="161"/>
        <v>25.212539995</v>
      </c>
      <c r="GN70" s="9"/>
      <c r="GO70" s="9"/>
      <c r="GP70" s="8"/>
      <c r="GQ70" s="65"/>
      <c r="GR70" s="65"/>
      <c r="GS70" s="51">
        <v>29.7470228</v>
      </c>
      <c r="GU70" s="63">
        <f t="shared" si="162"/>
        <v>28.037022799999999</v>
      </c>
      <c r="GV70" s="51">
        <v>23.08</v>
      </c>
      <c r="GW70" s="51"/>
      <c r="GX70" s="63">
        <f t="shared" si="163"/>
        <v>26.439999999999998</v>
      </c>
      <c r="GZ70" s="11">
        <f t="shared" si="164"/>
        <v>27.2385114</v>
      </c>
      <c r="HD70" s="9"/>
      <c r="HE70" s="9"/>
      <c r="HF70" s="6"/>
      <c r="HG70" s="6"/>
      <c r="HH70" s="16"/>
      <c r="HI70" s="16"/>
      <c r="HJ70" s="65"/>
      <c r="HK70" s="9"/>
      <c r="HL70" s="51">
        <v>22.58</v>
      </c>
      <c r="HN70" s="63">
        <f t="shared" si="165"/>
        <v>28.799999999999997</v>
      </c>
      <c r="HO70" s="51">
        <v>24.35</v>
      </c>
      <c r="HP70" s="51"/>
      <c r="HQ70" s="63">
        <f t="shared" si="166"/>
        <v>29.810000000000002</v>
      </c>
      <c r="HS70" s="11">
        <f t="shared" si="167"/>
        <v>29.305</v>
      </c>
      <c r="HW70" s="9"/>
      <c r="HX70" s="9"/>
    </row>
    <row r="71" spans="1:232" ht="15.75" customHeight="1">
      <c r="A71" s="54" t="s">
        <v>218</v>
      </c>
      <c r="G71" s="51">
        <v>20.71</v>
      </c>
      <c r="H71" s="51">
        <f t="shared" si="128"/>
        <v>27.47</v>
      </c>
      <c r="I71" s="51">
        <v>21.1</v>
      </c>
      <c r="J71">
        <f t="shared" si="134"/>
        <v>27.86</v>
      </c>
      <c r="K71">
        <f t="shared" si="135"/>
        <v>0.39000000000000057</v>
      </c>
      <c r="U71" s="81">
        <v>22.22</v>
      </c>
      <c r="V71" s="81">
        <v>22.18</v>
      </c>
      <c r="W71" s="82">
        <f t="shared" si="136"/>
        <v>24.529999999999998</v>
      </c>
      <c r="X71" s="82">
        <f t="shared" si="137"/>
        <v>24.49</v>
      </c>
      <c r="Y71" s="88">
        <f t="shared" si="138"/>
        <v>24.509999999999998</v>
      </c>
      <c r="Z71" s="84">
        <f t="shared" si="147"/>
        <v>11261.286303940118</v>
      </c>
      <c r="AB71" s="51">
        <v>27.34</v>
      </c>
      <c r="AC71" s="51">
        <v>32.344727470000002</v>
      </c>
      <c r="AD71" s="51">
        <f t="shared" si="151"/>
        <v>31.61</v>
      </c>
      <c r="AE71" s="77">
        <f t="shared" si="152"/>
        <v>31.977363735000001</v>
      </c>
      <c r="AF71" s="84">
        <f t="shared" si="148"/>
        <v>63.448015507690698</v>
      </c>
      <c r="AP71" s="51">
        <v>24.61</v>
      </c>
      <c r="AQ71" s="63">
        <f t="shared" si="127"/>
        <v>28.09</v>
      </c>
      <c r="AR71" s="51">
        <v>25.12</v>
      </c>
      <c r="AS71" s="63">
        <f t="shared" si="139"/>
        <v>28.6</v>
      </c>
      <c r="AT71" s="10">
        <f t="shared" si="140"/>
        <v>28.344999999999999</v>
      </c>
      <c r="AZ71" s="9"/>
      <c r="BA71" s="9"/>
      <c r="BB71" s="65"/>
      <c r="BC71" s="65"/>
      <c r="BD71" s="63">
        <v>35.206262520000003</v>
      </c>
      <c r="BE71" s="51">
        <v>29.49</v>
      </c>
      <c r="BF71" s="51"/>
      <c r="BG71" s="63">
        <f t="shared" si="153"/>
        <v>34.299999999999997</v>
      </c>
      <c r="BH71" s="11">
        <f t="shared" si="154"/>
        <v>34.753131260000004</v>
      </c>
      <c r="BT71" s="9"/>
      <c r="BU71" s="9"/>
      <c r="BV71" s="51">
        <v>23.96</v>
      </c>
      <c r="BW71" s="51">
        <v>24.08</v>
      </c>
      <c r="BX71" s="51"/>
      <c r="BY71" s="10">
        <f t="shared" si="141"/>
        <v>28.52</v>
      </c>
      <c r="BZ71" s="34">
        <f t="shared" si="149"/>
        <v>697.87236328228585</v>
      </c>
      <c r="CH71" s="9"/>
      <c r="CJ71" s="11"/>
      <c r="CL71" s="9"/>
      <c r="CN71" s="6"/>
      <c r="CO71" s="9"/>
      <c r="CP71" s="9"/>
      <c r="CQ71" s="51">
        <v>19.03</v>
      </c>
      <c r="CR71" s="51">
        <v>19.739999999999998</v>
      </c>
      <c r="CS71" s="51">
        <f t="shared" si="142"/>
        <v>26.21</v>
      </c>
      <c r="CT71" s="51">
        <f t="shared" si="143"/>
        <v>26.919999999999998</v>
      </c>
      <c r="CV71" s="12">
        <f t="shared" si="144"/>
        <v>26.564999999999998</v>
      </c>
      <c r="CW71" s="9">
        <f t="shared" si="150"/>
        <v>2707.8337692450059</v>
      </c>
      <c r="DE71" s="9"/>
      <c r="DF71" s="9"/>
      <c r="DG71" s="51">
        <v>36.225062229999999</v>
      </c>
      <c r="DH71" s="51">
        <v>35.393295600000002</v>
      </c>
      <c r="DJ71" s="14">
        <f t="shared" si="145"/>
        <v>35.809178915000004</v>
      </c>
      <c r="DK71" s="34">
        <f t="shared" si="155"/>
        <v>4.4491322039318355</v>
      </c>
      <c r="DN71" s="9"/>
      <c r="DP71" s="6"/>
      <c r="DU71" s="9"/>
      <c r="DV71" s="9"/>
      <c r="DW71" s="15"/>
      <c r="DX71" s="6"/>
      <c r="DY71" s="9"/>
      <c r="EA71" s="16"/>
      <c r="EC71" s="17"/>
      <c r="EE71" s="16"/>
      <c r="EG71" s="9"/>
      <c r="EK71" s="16"/>
      <c r="EL71" s="16"/>
      <c r="EM71" s="6"/>
      <c r="EQ71" s="9"/>
      <c r="ET71" s="9"/>
      <c r="EU71" s="65"/>
      <c r="EV71" s="51">
        <v>26.49</v>
      </c>
      <c r="EW71" s="64">
        <f t="shared" si="156"/>
        <v>32.489999999999995</v>
      </c>
      <c r="EX71" s="51">
        <v>28.32</v>
      </c>
      <c r="EY71" s="51"/>
      <c r="EZ71" s="63">
        <f t="shared" si="157"/>
        <v>33.880000000000003</v>
      </c>
      <c r="FA71" s="9">
        <f t="shared" si="146"/>
        <v>1.3900000000000077</v>
      </c>
      <c r="FB71" s="50">
        <f t="shared" si="158"/>
        <v>33.185000000000002</v>
      </c>
      <c r="FC71" s="34">
        <f t="shared" si="129"/>
        <v>27.458575304479655</v>
      </c>
      <c r="FD71" s="34" t="e">
        <f t="shared" si="130"/>
        <v>#DIV/0!</v>
      </c>
      <c r="FE71" s="34" t="e">
        <f t="shared" si="131"/>
        <v>#DIV/0!</v>
      </c>
      <c r="FF71" s="9">
        <f t="shared" si="132"/>
        <v>1.0240463026827604E-10</v>
      </c>
      <c r="FG71" s="9">
        <f t="shared" si="133"/>
        <v>2.4466102316877442E-3</v>
      </c>
      <c r="FN71" s="9"/>
      <c r="FP71" s="7"/>
      <c r="FU71" s="9"/>
      <c r="FW71" s="16"/>
      <c r="FY71" s="9"/>
      <c r="FZ71" s="9"/>
      <c r="GA71" s="51">
        <v>22.79</v>
      </c>
      <c r="GC71" s="63">
        <f t="shared" si="159"/>
        <v>26.759999999999998</v>
      </c>
      <c r="GD71" s="51">
        <v>28.220084159999999</v>
      </c>
      <c r="GE71" s="51"/>
      <c r="GF71" s="63">
        <f t="shared" si="160"/>
        <v>24.940084159999998</v>
      </c>
      <c r="GH71" s="11">
        <f t="shared" si="161"/>
        <v>25.850042079999998</v>
      </c>
      <c r="GN71" s="9"/>
      <c r="GO71" s="9"/>
      <c r="GP71" s="8"/>
      <c r="GQ71" s="65"/>
      <c r="GR71" s="65"/>
      <c r="GS71" s="51">
        <v>30.557915879999999</v>
      </c>
      <c r="GU71" s="63">
        <f t="shared" si="162"/>
        <v>28.847915879999999</v>
      </c>
      <c r="GV71" s="51">
        <v>24.55</v>
      </c>
      <c r="GW71" s="51"/>
      <c r="GX71" s="63">
        <f t="shared" si="163"/>
        <v>27.91</v>
      </c>
      <c r="GZ71" s="11">
        <f t="shared" si="164"/>
        <v>28.378957939999999</v>
      </c>
      <c r="HD71" s="9"/>
      <c r="HE71" s="9"/>
      <c r="HF71" s="6"/>
      <c r="HG71" s="6"/>
      <c r="HH71" s="16"/>
      <c r="HI71" s="16"/>
      <c r="HJ71" s="65"/>
      <c r="HK71" s="9"/>
      <c r="HL71" s="51">
        <v>24.01</v>
      </c>
      <c r="HN71" s="63">
        <f t="shared" si="165"/>
        <v>30.23</v>
      </c>
      <c r="HO71" s="51">
        <v>25.86</v>
      </c>
      <c r="HP71" s="51"/>
      <c r="HQ71" s="63">
        <f t="shared" si="166"/>
        <v>31.32</v>
      </c>
      <c r="HS71" s="11">
        <f t="shared" si="167"/>
        <v>30.774999999999999</v>
      </c>
      <c r="HW71" s="9"/>
      <c r="HX71" s="9"/>
    </row>
    <row r="72" spans="1:232" ht="15.75" customHeight="1">
      <c r="A72" s="54" t="s">
        <v>219</v>
      </c>
      <c r="G72" s="51">
        <v>20.02</v>
      </c>
      <c r="H72" s="51">
        <f t="shared" si="128"/>
        <v>26.78</v>
      </c>
      <c r="I72" s="51">
        <v>20.83</v>
      </c>
      <c r="J72">
        <f t="shared" si="134"/>
        <v>27.589999999999996</v>
      </c>
      <c r="K72">
        <f t="shared" si="135"/>
        <v>0.80999999999999517</v>
      </c>
      <c r="U72" s="81">
        <v>20.37</v>
      </c>
      <c r="V72" s="81">
        <v>20.57</v>
      </c>
      <c r="W72" s="82">
        <f t="shared" si="136"/>
        <v>22.68</v>
      </c>
      <c r="X72" s="82">
        <f t="shared" si="137"/>
        <v>22.88</v>
      </c>
      <c r="Y72" s="88">
        <f t="shared" si="138"/>
        <v>22.78</v>
      </c>
      <c r="Z72" s="84">
        <f t="shared" si="147"/>
        <v>37382.126259577992</v>
      </c>
      <c r="AB72" s="51">
        <v>26.69</v>
      </c>
      <c r="AC72" s="51">
        <v>31.739453529999999</v>
      </c>
      <c r="AD72" s="51">
        <f t="shared" si="151"/>
        <v>30.96</v>
      </c>
      <c r="AE72" s="77">
        <f t="shared" si="152"/>
        <v>31.349726765</v>
      </c>
      <c r="AF72" s="84">
        <f t="shared" si="148"/>
        <v>98.053318938040576</v>
      </c>
      <c r="AP72" s="51">
        <v>24.08</v>
      </c>
      <c r="AQ72" s="63">
        <f t="shared" si="127"/>
        <v>27.56</v>
      </c>
      <c r="AR72" s="51">
        <v>24.79</v>
      </c>
      <c r="AS72" s="63">
        <f t="shared" si="139"/>
        <v>28.27</v>
      </c>
      <c r="AT72" s="10">
        <f t="shared" si="140"/>
        <v>27.914999999999999</v>
      </c>
      <c r="AZ72" s="9"/>
      <c r="BA72" s="9"/>
      <c r="BB72" s="65"/>
      <c r="BC72" s="65"/>
      <c r="BD72" s="63">
        <v>36.394919719999997</v>
      </c>
      <c r="BE72" s="51">
        <v>37.35</v>
      </c>
      <c r="BF72" s="51"/>
      <c r="BG72" s="63">
        <f t="shared" si="153"/>
        <v>42.160000000000004</v>
      </c>
      <c r="BH72" s="11">
        <f t="shared" si="154"/>
        <v>39.27745986</v>
      </c>
      <c r="BT72" s="9"/>
      <c r="BU72" s="9"/>
      <c r="BV72" s="51">
        <v>23.46</v>
      </c>
      <c r="BW72" s="51">
        <v>22.7</v>
      </c>
      <c r="BX72" s="51"/>
      <c r="BY72" s="10">
        <f t="shared" si="141"/>
        <v>27.58</v>
      </c>
      <c r="BZ72" s="34">
        <f t="shared" si="149"/>
        <v>1339.3805870746507</v>
      </c>
      <c r="CH72" s="9"/>
      <c r="CJ72" s="11"/>
      <c r="CL72" s="9"/>
      <c r="CN72" s="6"/>
      <c r="CO72" s="9"/>
      <c r="CP72" s="9"/>
      <c r="CQ72" s="51">
        <v>19.04</v>
      </c>
      <c r="CR72" s="51">
        <v>18.88</v>
      </c>
      <c r="CS72" s="51">
        <f t="shared" si="142"/>
        <v>26.22</v>
      </c>
      <c r="CT72" s="51">
        <f t="shared" si="143"/>
        <v>26.06</v>
      </c>
      <c r="CV72" s="12">
        <f t="shared" si="144"/>
        <v>26.14</v>
      </c>
      <c r="CW72" s="9">
        <f t="shared" si="150"/>
        <v>3636.0680285245626</v>
      </c>
      <c r="DE72" s="9"/>
      <c r="DF72" s="9"/>
      <c r="DG72" s="51">
        <v>35.232422560000003</v>
      </c>
      <c r="DH72" s="51">
        <v>35.463748359999997</v>
      </c>
      <c r="DJ72" s="14">
        <f t="shared" si="145"/>
        <v>35.34808546</v>
      </c>
      <c r="DK72" s="34">
        <f t="shared" si="155"/>
        <v>6.1257131964932707</v>
      </c>
      <c r="DN72" s="9"/>
      <c r="DP72" s="6"/>
      <c r="DU72" s="9"/>
      <c r="DV72" s="9"/>
      <c r="DW72" s="15"/>
      <c r="DX72" s="6"/>
      <c r="DY72" s="9"/>
      <c r="EA72" s="16"/>
      <c r="EC72" s="17"/>
      <c r="EE72" s="16"/>
      <c r="EG72" s="9"/>
      <c r="EK72" s="16"/>
      <c r="EL72" s="16"/>
      <c r="EM72" s="6"/>
      <c r="EQ72" s="9"/>
      <c r="ET72" s="9"/>
      <c r="EU72" s="65"/>
      <c r="EV72" s="51">
        <v>26.14</v>
      </c>
      <c r="EW72" s="64">
        <f t="shared" si="156"/>
        <v>32.14</v>
      </c>
      <c r="EX72" s="51">
        <v>29.2</v>
      </c>
      <c r="EY72" s="51"/>
      <c r="EZ72" s="63">
        <f t="shared" si="157"/>
        <v>34.76</v>
      </c>
      <c r="FA72" s="9">
        <f t="shared" si="146"/>
        <v>2.6199999999999974</v>
      </c>
      <c r="FB72" s="50">
        <f t="shared" si="158"/>
        <v>33.450000000000003</v>
      </c>
      <c r="FC72" s="34">
        <f t="shared" si="129"/>
        <v>22.848621321165279</v>
      </c>
      <c r="FD72" s="34" t="e">
        <f t="shared" si="130"/>
        <v>#DIV/0!</v>
      </c>
      <c r="FE72" s="34" t="e">
        <f t="shared" si="131"/>
        <v>#DIV/0!</v>
      </c>
      <c r="FF72" s="9">
        <f t="shared" si="132"/>
        <v>8.5221003737860921E-11</v>
      </c>
      <c r="FG72" s="9">
        <f t="shared" si="133"/>
        <v>6.1377606177823586E-4</v>
      </c>
      <c r="FN72" s="9"/>
      <c r="FP72" s="7"/>
      <c r="FU72" s="9"/>
      <c r="FW72" s="16"/>
      <c r="FY72" s="9"/>
      <c r="FZ72" s="9"/>
      <c r="GA72" s="51">
        <v>23.88</v>
      </c>
      <c r="GC72" s="63">
        <f t="shared" si="159"/>
        <v>27.849999999999998</v>
      </c>
      <c r="GD72" s="51">
        <v>28.42436567</v>
      </c>
      <c r="GE72" s="51"/>
      <c r="GF72" s="63">
        <f t="shared" si="160"/>
        <v>25.144365669999999</v>
      </c>
      <c r="GH72" s="11">
        <f t="shared" si="161"/>
        <v>26.497182834999997</v>
      </c>
      <c r="GN72" s="9"/>
      <c r="GO72" s="9"/>
      <c r="GP72" s="8"/>
      <c r="GQ72" s="65"/>
      <c r="GR72" s="65"/>
      <c r="GS72" s="51">
        <v>29.020419990000001</v>
      </c>
      <c r="GU72" s="63">
        <f t="shared" si="162"/>
        <v>27.31041999</v>
      </c>
      <c r="GV72" s="51">
        <v>23.33</v>
      </c>
      <c r="GW72" s="51"/>
      <c r="GX72" s="63">
        <f t="shared" si="163"/>
        <v>26.689999999999998</v>
      </c>
      <c r="GZ72" s="11">
        <f t="shared" si="164"/>
        <v>27.000209994999999</v>
      </c>
      <c r="HD72" s="9"/>
      <c r="HE72" s="9"/>
      <c r="HF72" s="6"/>
      <c r="HG72" s="6"/>
      <c r="HH72" s="16"/>
      <c r="HI72" s="16"/>
      <c r="HJ72" s="65"/>
      <c r="HK72" s="9"/>
      <c r="HL72" s="51">
        <v>23.56</v>
      </c>
      <c r="HN72" s="63">
        <f t="shared" si="165"/>
        <v>29.779999999999998</v>
      </c>
      <c r="HO72" s="51">
        <v>24.72</v>
      </c>
      <c r="HP72" s="51"/>
      <c r="HQ72" s="63">
        <f t="shared" si="166"/>
        <v>30.18</v>
      </c>
      <c r="HS72" s="11">
        <f t="shared" si="167"/>
        <v>29.979999999999997</v>
      </c>
      <c r="HW72" s="9"/>
      <c r="HX72" s="9"/>
    </row>
    <row r="73" spans="1:232" ht="15.75" customHeight="1">
      <c r="A73" s="54" t="s">
        <v>220</v>
      </c>
      <c r="G73" s="51">
        <v>21.28</v>
      </c>
      <c r="H73" s="51">
        <f t="shared" si="128"/>
        <v>28.04</v>
      </c>
      <c r="I73" s="51">
        <v>21.69</v>
      </c>
      <c r="J73">
        <f t="shared" si="134"/>
        <v>28.450000000000003</v>
      </c>
      <c r="K73">
        <f t="shared" si="135"/>
        <v>0.41000000000000369</v>
      </c>
      <c r="U73" s="81">
        <v>21.15</v>
      </c>
      <c r="V73" s="81">
        <v>19.87</v>
      </c>
      <c r="W73" s="82">
        <f t="shared" si="136"/>
        <v>23.459999999999997</v>
      </c>
      <c r="X73" s="82">
        <f t="shared" si="137"/>
        <v>22.18</v>
      </c>
      <c r="Y73" s="88">
        <f t="shared" si="138"/>
        <v>22.82</v>
      </c>
      <c r="Z73" s="84">
        <f t="shared" si="147"/>
        <v>36359.340732954988</v>
      </c>
      <c r="AB73" s="51">
        <v>27.59</v>
      </c>
      <c r="AC73" s="51">
        <v>32.517354529999999</v>
      </c>
      <c r="AD73" s="51">
        <f t="shared" si="151"/>
        <v>31.86</v>
      </c>
      <c r="AE73" s="77">
        <f t="shared" si="152"/>
        <v>32.188677264999995</v>
      </c>
      <c r="AF73" s="84">
        <f t="shared" si="148"/>
        <v>54.798719182461831</v>
      </c>
      <c r="AP73" s="51">
        <v>24.97</v>
      </c>
      <c r="AQ73" s="63">
        <f t="shared" si="127"/>
        <v>28.45</v>
      </c>
      <c r="AR73" s="51">
        <v>25.25</v>
      </c>
      <c r="AS73" s="63">
        <f t="shared" si="139"/>
        <v>28.73</v>
      </c>
      <c r="AT73" s="10">
        <f t="shared" si="140"/>
        <v>28.59</v>
      </c>
      <c r="AZ73" s="9"/>
      <c r="BA73" s="9"/>
      <c r="BB73" s="65"/>
      <c r="BC73" s="65"/>
      <c r="BD73" s="63">
        <v>32.998000349999998</v>
      </c>
      <c r="BE73" s="51">
        <v>29.09</v>
      </c>
      <c r="BF73" s="51"/>
      <c r="BG73" s="63">
        <f t="shared" si="153"/>
        <v>33.9</v>
      </c>
      <c r="BH73" s="11">
        <f t="shared" si="154"/>
        <v>33.449000174999995</v>
      </c>
      <c r="BT73" s="9"/>
      <c r="BU73" s="9"/>
      <c r="BV73" s="51">
        <v>23.88</v>
      </c>
      <c r="BW73" s="51">
        <v>23.29</v>
      </c>
      <c r="BX73" s="51"/>
      <c r="BY73" s="10">
        <f t="shared" si="141"/>
        <v>28.085000000000001</v>
      </c>
      <c r="BZ73" s="34">
        <f t="shared" si="149"/>
        <v>943.62187472739254</v>
      </c>
      <c r="CH73" s="9"/>
      <c r="CJ73" s="11"/>
      <c r="CL73" s="9"/>
      <c r="CN73" s="6"/>
      <c r="CO73" s="9"/>
      <c r="CP73" s="9"/>
      <c r="CQ73" s="51">
        <v>19.22</v>
      </c>
      <c r="CR73" s="51">
        <v>19.510000000000002</v>
      </c>
      <c r="CS73" s="51">
        <f t="shared" si="142"/>
        <v>26.4</v>
      </c>
      <c r="CT73" s="51">
        <f t="shared" si="143"/>
        <v>26.69</v>
      </c>
      <c r="CV73" s="12">
        <f t="shared" si="144"/>
        <v>26.545000000000002</v>
      </c>
      <c r="CW73" s="9">
        <f t="shared" si="150"/>
        <v>2745.6552156418684</v>
      </c>
      <c r="DE73" s="9"/>
      <c r="DF73" s="9"/>
      <c r="DG73" s="51">
        <v>34.553845670000001</v>
      </c>
      <c r="DH73" s="51">
        <v>33.924103420000002</v>
      </c>
      <c r="DJ73" s="14">
        <f t="shared" si="145"/>
        <v>34.238974545000005</v>
      </c>
      <c r="DK73" s="34">
        <f t="shared" si="155"/>
        <v>13.219677700202352</v>
      </c>
      <c r="DN73" s="9"/>
      <c r="DP73" s="6"/>
      <c r="DU73" s="9"/>
      <c r="DV73" s="9"/>
      <c r="DW73" s="15"/>
      <c r="DX73" s="6"/>
      <c r="DY73" s="9"/>
      <c r="EA73" s="16"/>
      <c r="EC73" s="17"/>
      <c r="EE73" s="16"/>
      <c r="EG73" s="9"/>
      <c r="EK73" s="16"/>
      <c r="EL73" s="16"/>
      <c r="EM73" s="6"/>
      <c r="EQ73" s="9"/>
      <c r="ET73" s="9"/>
      <c r="EU73" s="65"/>
      <c r="EV73" s="51">
        <v>24.87</v>
      </c>
      <c r="EW73" s="64">
        <f t="shared" si="156"/>
        <v>30.87</v>
      </c>
      <c r="EX73" s="51">
        <v>28.67</v>
      </c>
      <c r="EY73" s="51"/>
      <c r="EZ73" s="63">
        <f t="shared" si="157"/>
        <v>34.230000000000004</v>
      </c>
      <c r="FA73" s="9">
        <f t="shared" si="146"/>
        <v>3.360000000000003</v>
      </c>
      <c r="FB73" s="50">
        <f t="shared" si="158"/>
        <v>32.550000000000004</v>
      </c>
      <c r="FC73" s="34">
        <f t="shared" si="129"/>
        <v>42.652058873397095</v>
      </c>
      <c r="FD73" s="34" t="e">
        <f t="shared" si="130"/>
        <v>#DIV/0!</v>
      </c>
      <c r="FE73" s="34" t="e">
        <f t="shared" si="131"/>
        <v>#DIV/0!</v>
      </c>
      <c r="FF73" s="9">
        <f t="shared" si="132"/>
        <v>1.5902801611861122E-10</v>
      </c>
      <c r="FG73" s="9">
        <f t="shared" si="133"/>
        <v>1.1775467067292552E-3</v>
      </c>
      <c r="FN73" s="9"/>
      <c r="FP73" s="7"/>
      <c r="FU73" s="9"/>
      <c r="FW73" s="16"/>
      <c r="FY73" s="9"/>
      <c r="FZ73" s="9"/>
      <c r="GA73" s="51">
        <v>22.21</v>
      </c>
      <c r="GC73" s="63">
        <f t="shared" si="159"/>
        <v>26.18</v>
      </c>
      <c r="GD73" s="51">
        <v>26.210121950000001</v>
      </c>
      <c r="GE73" s="51"/>
      <c r="GF73" s="63">
        <f t="shared" si="160"/>
        <v>22.93012195</v>
      </c>
      <c r="GH73" s="11">
        <f t="shared" si="161"/>
        <v>24.555060975</v>
      </c>
      <c r="GN73" s="9"/>
      <c r="GO73" s="9"/>
      <c r="GP73" s="8"/>
      <c r="GQ73" s="65"/>
      <c r="GR73" s="65"/>
      <c r="GS73" s="51">
        <v>28.167494359999999</v>
      </c>
      <c r="GU73" s="63">
        <f t="shared" si="162"/>
        <v>26.457494359999998</v>
      </c>
      <c r="GV73" s="51">
        <v>23.05</v>
      </c>
      <c r="GW73" s="51"/>
      <c r="GX73" s="63">
        <f t="shared" si="163"/>
        <v>26.41</v>
      </c>
      <c r="GZ73" s="11">
        <f t="shared" si="164"/>
        <v>26.433747179999997</v>
      </c>
      <c r="HD73" s="9"/>
      <c r="HE73" s="9"/>
      <c r="HF73" s="6"/>
      <c r="HG73" s="6"/>
      <c r="HH73" s="16"/>
      <c r="HI73" s="16"/>
      <c r="HJ73" s="65"/>
      <c r="HK73" s="9"/>
      <c r="HL73" s="51">
        <v>22.9</v>
      </c>
      <c r="HN73" s="63">
        <f t="shared" si="165"/>
        <v>29.119999999999997</v>
      </c>
      <c r="HO73" s="51">
        <v>23.51</v>
      </c>
      <c r="HP73" s="51"/>
      <c r="HQ73" s="63">
        <f t="shared" si="166"/>
        <v>28.970000000000002</v>
      </c>
      <c r="HS73" s="11">
        <f t="shared" si="167"/>
        <v>29.045000000000002</v>
      </c>
      <c r="HW73" s="9"/>
      <c r="HX73" s="9"/>
    </row>
    <row r="74" spans="1:232" ht="15.75" customHeight="1">
      <c r="AT74" s="10"/>
      <c r="AZ74" s="9"/>
      <c r="BA74" s="9"/>
      <c r="BB74" s="65"/>
      <c r="BC74" s="65"/>
      <c r="BD74" s="63"/>
      <c r="BE74" s="51"/>
      <c r="BF74" s="51"/>
      <c r="BG74" s="63"/>
      <c r="BH74" s="11"/>
      <c r="BT74" s="9"/>
      <c r="BU74" s="9"/>
      <c r="BW74" s="51"/>
      <c r="BX74" s="51"/>
      <c r="BY74" s="10"/>
      <c r="CH74" s="9"/>
      <c r="CJ74" s="11"/>
      <c r="CL74" s="9"/>
      <c r="CN74" s="6"/>
      <c r="CO74" s="9"/>
      <c r="CP74" s="9"/>
      <c r="CS74" s="51"/>
      <c r="CT74" s="51"/>
      <c r="CV74" s="12"/>
      <c r="DE74" s="9"/>
      <c r="DF74" s="9"/>
      <c r="DG74" s="51"/>
      <c r="DH74" s="51"/>
      <c r="DN74" s="9"/>
      <c r="DP74" s="6"/>
      <c r="DU74" s="9"/>
      <c r="DV74" s="9"/>
      <c r="DW74" s="15"/>
      <c r="DX74" s="6"/>
      <c r="DY74" s="9"/>
      <c r="EA74" s="16"/>
      <c r="EC74" s="17"/>
      <c r="EE74" s="16"/>
      <c r="EG74" s="9"/>
      <c r="EK74" s="16"/>
      <c r="EL74" s="16"/>
      <c r="EM74" s="6"/>
      <c r="EQ74" s="9"/>
      <c r="ET74" s="9"/>
      <c r="EU74" s="65"/>
      <c r="EW74" s="63"/>
      <c r="EX74" s="51"/>
      <c r="EY74" s="51"/>
      <c r="EZ74" s="63"/>
      <c r="FB74" s="50"/>
      <c r="FN74" s="9"/>
      <c r="FP74" s="7"/>
      <c r="FU74" s="9"/>
      <c r="FW74" s="16"/>
      <c r="FY74" s="9"/>
      <c r="FZ74" s="9"/>
      <c r="GD74" s="51"/>
      <c r="GE74" s="51"/>
      <c r="GF74" s="63"/>
      <c r="GH74" s="11"/>
      <c r="GN74" s="9"/>
      <c r="GO74" s="9"/>
      <c r="GP74" s="8"/>
      <c r="GQ74" s="65"/>
      <c r="GR74" s="65"/>
      <c r="GS74" s="51"/>
      <c r="GU74" s="63"/>
      <c r="GW74" s="51"/>
      <c r="GX74" s="51"/>
      <c r="GZ74" s="11"/>
      <c r="HD74" s="9"/>
      <c r="HE74" s="9"/>
      <c r="HF74" s="6"/>
      <c r="HG74" s="6"/>
      <c r="HH74" s="16"/>
      <c r="HI74" s="16"/>
      <c r="HJ74" s="65"/>
      <c r="HK74" s="9"/>
      <c r="HL74" s="51"/>
      <c r="HN74" s="63"/>
      <c r="HO74" s="51"/>
      <c r="HP74" s="51"/>
      <c r="HQ74" s="63"/>
      <c r="HS74" s="11"/>
      <c r="HW74" s="9"/>
      <c r="HX74" s="9"/>
    </row>
  </sheetData>
  <sortState ref="A2:CV55">
    <sortCondition ref="B2:B55"/>
    <sortCondition ref="A2:A55"/>
  </sortState>
  <phoneticPr fontId="19" type="noConversion"/>
  <conditionalFormatting sqref="BQ75:BQ1048576 BS1:BS74">
    <cfRule type="colorScale" priority="74">
      <colorScale>
        <cfvo type="formula" val="0.8"/>
        <cfvo type="max"/>
        <color rgb="FFFFFFFF"/>
        <color rgb="FFE67C73"/>
      </colorScale>
    </cfRule>
  </conditionalFormatting>
  <conditionalFormatting sqref="AL1:AL1048576">
    <cfRule type="colorScale" priority="73">
      <colorScale>
        <cfvo type="min"/>
        <cfvo type="max"/>
        <color rgb="FFFCFCFF"/>
        <color rgb="FFF8696B"/>
      </colorScale>
    </cfRule>
  </conditionalFormatting>
  <conditionalFormatting sqref="HP75:HP1048576 HR1:HR74">
    <cfRule type="colorScale" priority="68">
      <colorScale>
        <cfvo type="min"/>
        <cfvo type="max"/>
        <color rgb="FFFCFCFF"/>
        <color rgb="FFF8696B"/>
      </colorScale>
    </cfRule>
  </conditionalFormatting>
  <conditionalFormatting sqref="GW75:GW1048576 GY1:GY74">
    <cfRule type="colorScale" priority="67">
      <colorScale>
        <cfvo type="min"/>
        <cfvo type="max"/>
        <color rgb="FFFCFCFF"/>
        <color rgb="FFF8696B"/>
      </colorScale>
    </cfRule>
  </conditionalFormatting>
  <conditionalFormatting sqref="GE75:GE1048576 GG1:GG74">
    <cfRule type="colorScale" priority="66">
      <colorScale>
        <cfvo type="min"/>
        <cfvo type="max"/>
        <color rgb="FFFCFCFF"/>
        <color rgb="FFF8696B"/>
      </colorScale>
    </cfRule>
  </conditionalFormatting>
  <conditionalFormatting sqref="FO2:FO49">
    <cfRule type="colorScale" priority="65">
      <colorScale>
        <cfvo type="min"/>
        <cfvo type="max"/>
        <color rgb="FFFCFCFF"/>
        <color rgb="FFF8696B"/>
      </colorScale>
    </cfRule>
  </conditionalFormatting>
  <conditionalFormatting sqref="DT75:DT1048576 DV1:DV74">
    <cfRule type="colorScale" priority="63">
      <colorScale>
        <cfvo type="min"/>
        <cfvo type="max"/>
        <color rgb="FFFCFCFF"/>
        <color rgb="FFF8696B"/>
      </colorScale>
    </cfRule>
  </conditionalFormatting>
  <conditionalFormatting sqref="AU2:AW4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U75:AU1048576 AW1:AW74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HA2:HC4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HA75:HA1048576 HC1:HC74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HT2:HV49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HT75:HT1048576 HV1:HV74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GI2:GK49 GN2:GO49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GI75:GI1048576 GK1:GK74 GL75:GM1048576 GN1:GO74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FQ2:FS4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FQ75:FQ1048576 FS1:FS74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CK2:CM4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CK75:CK1048576 CM1:CM74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DK2:DM49 DK50:DK7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DK75:DK1048576 DM1:DM74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CU2:CU49">
    <cfRule type="colorScale" priority="47">
      <colorScale>
        <cfvo type="min"/>
        <cfvo type="max"/>
        <color rgb="FFFCFCFF"/>
        <color rgb="FFF8696B"/>
      </colorScale>
    </cfRule>
  </conditionalFormatting>
  <conditionalFormatting sqref="CW2:CY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CW75:CW1048576 CY1:CY74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Z2:CB49 BZ50:BZ7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Z75:BZ1048576 CB1:CB74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EB2:EB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ED2:EF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ED75:ED1048576 EF1:EF7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EL2:EL49">
    <cfRule type="colorScale" priority="39">
      <colorScale>
        <cfvo type="min"/>
        <cfvo type="max"/>
        <color rgb="FFFCFCFF"/>
        <color rgb="FFF8696B"/>
      </colorScale>
    </cfRule>
  </conditionalFormatting>
  <conditionalFormatting sqref="EN2:EP4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EN75:EN1048576 EP1:EP7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EY75:EY1048576 FA1:FA74">
    <cfRule type="colorScale" priority="36">
      <colorScale>
        <cfvo type="min"/>
        <cfvo type="max"/>
        <color rgb="FFFCFCFF"/>
        <color rgb="FFF8696B"/>
      </colorScale>
    </cfRule>
  </conditionalFormatting>
  <conditionalFormatting sqref="FC2:FE7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FC75:FC1048576 FE1:FE7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BI2:BJ4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BK2:BK4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BI75:BI1048576 BK1:BK7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AT75:AT1048576 AV1:AV7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Z2:Z7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V75:AV1048576 AX1:AX7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W75:AX1048576 AY1:AZ7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BJ75:BJ1048576 BL1:BL7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BK75:BK1048576 BM1:BM7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CA75:CA1048576 CC1:CC7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CB75:CB1048576 CD1:CD7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DL75:DL1048576 DN1:DN7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DM75:DM1048576 DO1:DO7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FD75:FD1048576 FF1:FF7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FE75:FE1048576 FG1:FG7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HB75:HB1048576 HD1:HD7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HC75:HC1048576 HE1:HE7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HU75:HU1048576 HW1:HW7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HV75:HV1048576 HX1:HX7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FR75:FR1048576 FT1:FT7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FS75:FS1048576 FU1:FU7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CX75:CX1048576 CZ1:CZ7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CY75:CY1048576 DA1:DA7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CG75:CG1048576 CI1:CI74">
    <cfRule type="colorScale" priority="75">
      <colorScale>
        <cfvo type="min"/>
        <cfvo type="max"/>
        <color rgb="FFFCFCFF"/>
        <color rgb="FFF8696B"/>
      </colorScale>
    </cfRule>
  </conditionalFormatting>
  <conditionalFormatting sqref="GJ75:GJ1048576 GL1:GL7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GK75:GK1048576 GM1:GM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conditionalFormatting sqref="CU75:CU1048576 CW1:CW7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{F95F8A70-45F7-414E-BF0C-9E259721A09B}</x14:id>
        </ext>
      </extLst>
    </cfRule>
  </conditionalFormatting>
  <conditionalFormatting sqref="K50:K7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{57EC3F5D-702F-E04F-991F-58482C70B972}</x14:id>
        </ext>
      </extLst>
    </cfRule>
  </conditionalFormatting>
  <conditionalFormatting sqref="AA1:AE1048576 AG1:AG1048576 AF1 M1:N1048576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F2:AF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{01FF45A5-A04B-9E4B-9743-FA7709D52104}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AU2:AW49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AU75:AU1048576 AW1:AW74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HA2:HC49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HA75:HA1048576 HC1:HC74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HT2:HV49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HT75:HT1048576 HV1:HV74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GI2:GK49 GN2:GO49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GI75:GI1048576 GK1:GK74 GL75:GM1048576 GN1:GO74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FQ2:FS49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FQ75:FQ1048576 FS1:FS74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CK2:CM49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CK75:CK1048576 CM1:CM74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DK2:DM49 DK50:DK73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DK75:DK1048576 DM1:DM74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CW2:CY49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CW75:CW1048576 CY1:CY74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BZ2:CB49 BZ50:BZ73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BZ75:BZ1048576 CB1:CB74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ED2:EF49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ED75:ED1048576 EF1:EF74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EN2:EP49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EN75:EN1048576 EP1:EP74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FC2:FE73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FC75:FC1048576 FE1:FE74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BI2:BJ49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BK2:BK49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BI75:BI1048576 BK1:BK74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AT75:AT1048576 AV1:AV74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Z2:Z73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AV75:AV1048576 AX1:AX74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AW75:AX1048576 AY1:AZ74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BJ75:BJ1048576 BL1:BL74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BK75:BK1048576 BM1:BM74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CA75:CA1048576 CC1:CC74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CB75:CB1048576 CD1:CD74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DL75:DL1048576 DN1:DN74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DM75:DM1048576 DO1:DO74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FD75:FD1048576 FF1:FF74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FE75:FE1048576 FG1:FG74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HB75:HB1048576 HD1:HD74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HC75:HC1048576 HE1:HE74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HU75:HU1048576 HW1:HW74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HV75:HV1048576 HX1:HX74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FR75:FR1048576 FT1:FT74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FS75:FS1048576 FU1:FU74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CX75:CX1048576 CZ1:CZ74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CY75:CY1048576 DA1:DA74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GJ75:GJ1048576 GL1:GL74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GK75:GK1048576 GM1:GM74</xm:sqref>
        </x14:conditionalFormatting>
        <x14:conditionalFormatting xmlns:xm="http://schemas.microsoft.com/office/excel/2006/main">
          <x14:cfRule type="dataBar" id="{F95F8A70-45F7-414E-BF0C-9E259721A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CU75:CU1048576 CW1:CW74</xm:sqref>
        </x14:conditionalFormatting>
        <x14:conditionalFormatting xmlns:xm="http://schemas.microsoft.com/office/excel/2006/main">
          <x14:cfRule type="dataBar" id="{57EC3F5D-702F-E04F-991F-58482C70B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K50:K73</xm:sqref>
        </x14:conditionalFormatting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AA1:AE1048576 AG1:AG1048576 AF1 M1:N1048576</xm:sqref>
        </x14:conditionalFormatting>
        <x14:conditionalFormatting xmlns:xm="http://schemas.microsoft.com/office/excel/2006/main">
          <x14:cfRule type="dataBar" id="{01FF45A5-A04B-9E4B-9743-FA7709D521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AF2:AF73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U1" workbookViewId="0">
      <selection activeCell="U1" sqref="U1:AC1048576"/>
    </sheetView>
  </sheetViews>
  <sheetFormatPr baseColWidth="10" defaultRowHeight="15" x14ac:dyDescent="0"/>
  <cols>
    <col min="21" max="25" width="14.5" customWidth="1"/>
    <col min="26" max="27" width="14.5" style="10" customWidth="1"/>
    <col min="28" max="29" width="18.1640625" style="9" customWidth="1"/>
  </cols>
  <sheetData>
    <row r="1" spans="1:29" ht="30">
      <c r="A1" s="2" t="s">
        <v>0</v>
      </c>
      <c r="B1" s="2" t="s">
        <v>4</v>
      </c>
      <c r="C1" s="2" t="s">
        <v>108</v>
      </c>
      <c r="D1" s="2" t="s">
        <v>6</v>
      </c>
      <c r="E1" s="2" t="s">
        <v>17</v>
      </c>
      <c r="F1" s="2" t="s">
        <v>18</v>
      </c>
      <c r="U1" s="26" t="s">
        <v>4</v>
      </c>
      <c r="V1" s="26" t="s">
        <v>108</v>
      </c>
      <c r="W1" s="26" t="s">
        <v>6</v>
      </c>
      <c r="X1" s="26" t="s">
        <v>17</v>
      </c>
      <c r="Y1" s="26" t="s">
        <v>18</v>
      </c>
      <c r="Z1" s="70" t="s">
        <v>257</v>
      </c>
      <c r="AA1" s="70" t="s">
        <v>259</v>
      </c>
      <c r="AB1" s="70" t="s">
        <v>258</v>
      </c>
      <c r="AC1" s="70" t="s">
        <v>260</v>
      </c>
    </row>
    <row r="2" spans="1:29" ht="12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  <c r="U2" s="1">
        <v>29.17</v>
      </c>
      <c r="V2" s="1">
        <f t="shared" ref="V2:V49" si="0">T2+5.62</f>
        <v>5.62</v>
      </c>
      <c r="W2" s="1">
        <v>30.15</v>
      </c>
      <c r="X2" s="1">
        <v>31.2</v>
      </c>
      <c r="Y2" s="1">
        <v>30.53</v>
      </c>
      <c r="Z2" s="51"/>
      <c r="AA2" s="51"/>
      <c r="AB2" s="51"/>
      <c r="AC2" s="51"/>
    </row>
    <row r="3" spans="1:29" ht="12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  <c r="U3" s="1">
        <v>29.94</v>
      </c>
      <c r="V3" s="1">
        <f t="shared" si="0"/>
        <v>5.62</v>
      </c>
      <c r="W3" s="1">
        <v>30.17</v>
      </c>
      <c r="X3" s="1">
        <v>31.4</v>
      </c>
      <c r="Y3" s="1">
        <v>30.77</v>
      </c>
      <c r="Z3" s="51"/>
      <c r="AA3" s="51"/>
      <c r="AB3" s="51"/>
      <c r="AC3" s="51"/>
    </row>
    <row r="4" spans="1:29" ht="12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  <c r="U4" s="1">
        <v>30.13</v>
      </c>
      <c r="V4" s="1">
        <f t="shared" si="0"/>
        <v>5.62</v>
      </c>
      <c r="W4" s="1">
        <v>29.26</v>
      </c>
      <c r="X4" s="1">
        <v>32.58</v>
      </c>
      <c r="Y4" s="1">
        <v>31.75</v>
      </c>
      <c r="Z4" s="51"/>
      <c r="AA4" s="51"/>
      <c r="AB4" s="51"/>
      <c r="AC4" s="51"/>
    </row>
    <row r="5" spans="1:29" ht="12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  <c r="U5" s="1">
        <v>29.35</v>
      </c>
      <c r="V5" s="1">
        <f t="shared" si="0"/>
        <v>5.62</v>
      </c>
      <c r="W5" s="1">
        <v>29.31</v>
      </c>
      <c r="X5" s="1">
        <v>30.79</v>
      </c>
      <c r="Y5" s="1">
        <v>30.89</v>
      </c>
      <c r="Z5" s="51"/>
      <c r="AA5" s="51"/>
      <c r="AB5" s="51"/>
      <c r="AC5" s="51"/>
    </row>
    <row r="6" spans="1:29" ht="12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  <c r="U6" s="1">
        <v>28.85</v>
      </c>
      <c r="V6" s="1">
        <f t="shared" si="0"/>
        <v>5.62</v>
      </c>
      <c r="W6" s="1">
        <v>29.17</v>
      </c>
      <c r="X6" s="1">
        <v>31.14</v>
      </c>
      <c r="Y6" s="1">
        <v>30.6</v>
      </c>
      <c r="Z6" s="51"/>
      <c r="AA6" s="51"/>
      <c r="AB6" s="51"/>
      <c r="AC6" s="51"/>
    </row>
    <row r="7" spans="1:29" ht="12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  <c r="U7" s="1">
        <v>33.65</v>
      </c>
      <c r="V7" s="1">
        <f t="shared" si="0"/>
        <v>5.62</v>
      </c>
      <c r="W7" s="1">
        <v>33.380000000000003</v>
      </c>
      <c r="X7" s="1">
        <v>38.47</v>
      </c>
      <c r="Y7" s="1">
        <v>36.130000000000003</v>
      </c>
      <c r="Z7" s="51"/>
      <c r="AA7" s="51"/>
      <c r="AB7" s="51"/>
      <c r="AC7" s="51"/>
    </row>
    <row r="8" spans="1:29" ht="12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  <c r="U8" s="1">
        <v>28.36</v>
      </c>
      <c r="V8" s="1">
        <f t="shared" si="0"/>
        <v>5.62</v>
      </c>
      <c r="W8" s="1">
        <v>29.37</v>
      </c>
      <c r="X8" s="1">
        <v>31.01</v>
      </c>
      <c r="Y8" s="1">
        <v>30.52</v>
      </c>
      <c r="Z8" s="51"/>
      <c r="AA8" s="51"/>
      <c r="AB8" s="51"/>
      <c r="AC8" s="51"/>
    </row>
    <row r="9" spans="1:29" ht="12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  <c r="U9" s="1">
        <v>28.26</v>
      </c>
      <c r="V9" s="1">
        <f t="shared" si="0"/>
        <v>5.62</v>
      </c>
      <c r="W9" s="1">
        <v>28.99</v>
      </c>
      <c r="X9" s="1">
        <v>30.08</v>
      </c>
      <c r="Y9" s="1">
        <v>30.12</v>
      </c>
      <c r="Z9" s="51"/>
      <c r="AA9" s="51"/>
      <c r="AB9" s="51"/>
      <c r="AC9" s="51"/>
    </row>
    <row r="10" spans="1:29" ht="12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  <c r="U10" s="31">
        <v>30.36</v>
      </c>
      <c r="V10" s="31">
        <f t="shared" si="0"/>
        <v>5.62</v>
      </c>
      <c r="W10" s="31">
        <v>29.91</v>
      </c>
      <c r="X10" s="31">
        <v>30.22</v>
      </c>
      <c r="Y10" s="31">
        <v>30.48</v>
      </c>
      <c r="Z10" s="51"/>
      <c r="AA10" s="51"/>
      <c r="AB10" s="51"/>
      <c r="AC10" s="51"/>
    </row>
    <row r="11" spans="1:29" ht="12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  <c r="U11" s="31">
        <v>28.82</v>
      </c>
      <c r="V11" s="31">
        <f t="shared" si="0"/>
        <v>5.62</v>
      </c>
      <c r="W11" s="31">
        <v>29.14</v>
      </c>
      <c r="X11" s="31">
        <v>29.53</v>
      </c>
      <c r="Y11" s="31">
        <v>30.22</v>
      </c>
      <c r="Z11" s="51"/>
      <c r="AA11" s="51"/>
      <c r="AB11" s="51"/>
      <c r="AC11" s="51"/>
    </row>
    <row r="12" spans="1:29" ht="12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  <c r="U12" s="31">
        <v>28.82</v>
      </c>
      <c r="V12" s="31">
        <f t="shared" si="0"/>
        <v>5.62</v>
      </c>
      <c r="W12" s="31">
        <v>29.5</v>
      </c>
      <c r="X12" s="31">
        <v>30.41</v>
      </c>
      <c r="Y12" s="31">
        <v>30.75</v>
      </c>
      <c r="Z12" s="51"/>
      <c r="AA12" s="51"/>
      <c r="AB12" s="51"/>
      <c r="AC12" s="51"/>
    </row>
    <row r="13" spans="1:29" ht="12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  <c r="U13" s="31">
        <v>27.93</v>
      </c>
      <c r="V13" s="31">
        <f t="shared" si="0"/>
        <v>5.62</v>
      </c>
      <c r="W13" s="31">
        <v>28.98</v>
      </c>
      <c r="X13" s="31">
        <v>29.76</v>
      </c>
      <c r="Y13" s="31">
        <v>30.38</v>
      </c>
      <c r="Z13" s="51"/>
      <c r="AA13" s="51"/>
      <c r="AB13" s="51"/>
      <c r="AC13" s="51"/>
    </row>
    <row r="14" spans="1:29" ht="12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  <c r="U14" s="31">
        <v>29.63</v>
      </c>
      <c r="V14" s="31">
        <f t="shared" si="0"/>
        <v>5.62</v>
      </c>
      <c r="W14" s="31">
        <v>29.63</v>
      </c>
      <c r="X14" s="31">
        <v>29.86</v>
      </c>
      <c r="Y14" s="31">
        <v>30.22</v>
      </c>
      <c r="Z14" s="51"/>
      <c r="AA14" s="51"/>
      <c r="AB14" s="51"/>
      <c r="AC14" s="51"/>
    </row>
    <row r="15" spans="1:29" ht="12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  <c r="U15" s="31">
        <v>31.67</v>
      </c>
      <c r="V15" s="31">
        <f t="shared" si="0"/>
        <v>5.62</v>
      </c>
      <c r="W15" s="31">
        <v>29.24</v>
      </c>
      <c r="X15" s="31">
        <v>28.38</v>
      </c>
      <c r="Y15" s="31">
        <v>29.24</v>
      </c>
      <c r="Z15" s="51"/>
      <c r="AA15" s="51"/>
      <c r="AB15" s="51"/>
      <c r="AC15" s="51"/>
    </row>
    <row r="16" spans="1:29" ht="12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  <c r="U16" s="31">
        <v>27.45</v>
      </c>
      <c r="V16" s="31">
        <f t="shared" si="0"/>
        <v>5.62</v>
      </c>
      <c r="W16" s="31">
        <v>30.06</v>
      </c>
      <c r="X16" s="31">
        <v>29.29</v>
      </c>
      <c r="Y16" s="31">
        <v>29.53</v>
      </c>
      <c r="Z16" s="51"/>
      <c r="AA16" s="51"/>
      <c r="AB16" s="51"/>
      <c r="AC16" s="51"/>
    </row>
    <row r="17" spans="1:29" ht="12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  <c r="U17" s="31">
        <v>29.84</v>
      </c>
      <c r="V17" s="31">
        <f t="shared" si="0"/>
        <v>5.62</v>
      </c>
      <c r="W17" s="31">
        <v>29.64</v>
      </c>
      <c r="X17" s="31">
        <v>30.2</v>
      </c>
      <c r="Y17" s="31">
        <v>31.45</v>
      </c>
      <c r="Z17" s="51"/>
      <c r="AA17" s="51"/>
      <c r="AB17" s="51"/>
      <c r="AC17" s="51"/>
    </row>
    <row r="18" spans="1:29" ht="12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  <c r="U18" s="1">
        <v>30.08</v>
      </c>
      <c r="V18" s="1">
        <f t="shared" si="0"/>
        <v>5.62</v>
      </c>
      <c r="W18" s="1">
        <v>30.17</v>
      </c>
      <c r="X18" s="1">
        <v>29.8</v>
      </c>
      <c r="Y18" s="1">
        <v>29.92</v>
      </c>
      <c r="Z18" s="51">
        <v>26.38</v>
      </c>
      <c r="AA18" s="51">
        <f t="shared" ref="AA18:AA25" si="1">Z18+3.48</f>
        <v>29.86</v>
      </c>
      <c r="AB18" s="51"/>
      <c r="AC18" s="51"/>
    </row>
    <row r="19" spans="1:29" ht="12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  <c r="U19" s="1">
        <v>28.68</v>
      </c>
      <c r="V19" s="1">
        <f t="shared" si="0"/>
        <v>5.62</v>
      </c>
      <c r="W19" s="1">
        <v>29.08</v>
      </c>
      <c r="X19" s="1">
        <v>28.59</v>
      </c>
      <c r="Y19" s="1">
        <v>28.81</v>
      </c>
      <c r="Z19" s="51">
        <v>26.16</v>
      </c>
      <c r="AA19" s="51">
        <f t="shared" si="1"/>
        <v>29.64</v>
      </c>
      <c r="AB19" s="51"/>
      <c r="AC19" s="51"/>
    </row>
    <row r="20" spans="1:29" ht="12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  <c r="U20" s="1">
        <v>28.42</v>
      </c>
      <c r="V20" s="1">
        <f t="shared" si="0"/>
        <v>5.62</v>
      </c>
      <c r="W20" s="1">
        <v>29.08</v>
      </c>
      <c r="X20" s="1">
        <v>30.57</v>
      </c>
      <c r="Y20" s="1">
        <v>30.3</v>
      </c>
      <c r="Z20" s="51">
        <v>24.85</v>
      </c>
      <c r="AA20" s="51">
        <f t="shared" si="1"/>
        <v>28.330000000000002</v>
      </c>
      <c r="AB20" s="51"/>
      <c r="AC20" s="51"/>
    </row>
    <row r="21" spans="1:29" ht="12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  <c r="U21" s="1">
        <v>29.05</v>
      </c>
      <c r="V21" s="1">
        <f t="shared" si="0"/>
        <v>5.62</v>
      </c>
      <c r="W21" s="1">
        <v>28.81</v>
      </c>
      <c r="X21" s="1">
        <v>29.23</v>
      </c>
      <c r="Y21" s="1">
        <v>29.29</v>
      </c>
      <c r="Z21" s="51">
        <v>24.84</v>
      </c>
      <c r="AA21" s="51">
        <f t="shared" si="1"/>
        <v>28.32</v>
      </c>
      <c r="AB21" s="51"/>
      <c r="AC21" s="51"/>
    </row>
    <row r="22" spans="1:29" ht="12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  <c r="U22" s="1">
        <v>29.4</v>
      </c>
      <c r="V22" s="1">
        <f t="shared" si="0"/>
        <v>5.62</v>
      </c>
      <c r="W22" s="1">
        <v>29.25</v>
      </c>
      <c r="X22" s="1">
        <v>29.72</v>
      </c>
      <c r="Y22" s="1">
        <v>29.82</v>
      </c>
      <c r="Z22" s="51">
        <v>25.25</v>
      </c>
      <c r="AA22" s="51">
        <f t="shared" si="1"/>
        <v>28.73</v>
      </c>
      <c r="AB22" s="51"/>
      <c r="AC22" s="51"/>
    </row>
    <row r="23" spans="1:29" ht="12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  <c r="U23" s="1">
        <v>29.22</v>
      </c>
      <c r="V23" s="1">
        <f t="shared" si="0"/>
        <v>5.62</v>
      </c>
      <c r="W23" s="1">
        <v>28.89</v>
      </c>
      <c r="X23" s="1">
        <v>29.75</v>
      </c>
      <c r="Y23" s="1">
        <v>29.57</v>
      </c>
      <c r="Z23" s="51">
        <v>25.32</v>
      </c>
      <c r="AA23" s="51">
        <f t="shared" si="1"/>
        <v>28.8</v>
      </c>
      <c r="AB23" s="51"/>
      <c r="AC23" s="51"/>
    </row>
    <row r="24" spans="1:29" ht="12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  <c r="U24" s="1">
        <v>28.16</v>
      </c>
      <c r="V24" s="1">
        <f t="shared" si="0"/>
        <v>5.62</v>
      </c>
      <c r="W24" s="1">
        <v>29.67</v>
      </c>
      <c r="X24" s="1">
        <v>29.36</v>
      </c>
      <c r="Y24" s="1">
        <v>29.29</v>
      </c>
      <c r="Z24" s="51">
        <v>26.01</v>
      </c>
      <c r="AA24" s="51">
        <f t="shared" si="1"/>
        <v>29.490000000000002</v>
      </c>
      <c r="AB24" s="51"/>
      <c r="AC24" s="51"/>
    </row>
    <row r="25" spans="1:29" ht="12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  <c r="U25" s="1">
        <v>28.19</v>
      </c>
      <c r="V25" s="1">
        <f t="shared" si="0"/>
        <v>5.62</v>
      </c>
      <c r="W25" s="1">
        <v>29.65</v>
      </c>
      <c r="X25" s="1">
        <v>29.44</v>
      </c>
      <c r="Y25" s="1">
        <v>29.63</v>
      </c>
      <c r="Z25" s="51">
        <v>26.67</v>
      </c>
      <c r="AA25" s="51">
        <f t="shared" si="1"/>
        <v>30.150000000000002</v>
      </c>
      <c r="AB25" s="51"/>
      <c r="AC25" s="51"/>
    </row>
    <row r="26" spans="1:29" ht="12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  <c r="U26" s="31">
        <v>31.34</v>
      </c>
      <c r="V26" s="31">
        <f t="shared" si="0"/>
        <v>5.62</v>
      </c>
      <c r="W26" s="31">
        <v>31.79</v>
      </c>
      <c r="X26" s="31">
        <v>31.14</v>
      </c>
      <c r="Y26" s="31">
        <v>30.94</v>
      </c>
      <c r="Z26" s="51"/>
      <c r="AA26" s="51"/>
      <c r="AB26" s="51"/>
      <c r="AC26" s="51"/>
    </row>
    <row r="27" spans="1:29" ht="12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  <c r="U27" s="31">
        <v>30.06</v>
      </c>
      <c r="V27" s="31">
        <f t="shared" si="0"/>
        <v>5.62</v>
      </c>
      <c r="W27" s="31">
        <v>29.83</v>
      </c>
      <c r="X27" s="31">
        <v>29.71</v>
      </c>
      <c r="Y27" s="31">
        <v>29.75</v>
      </c>
      <c r="Z27" s="51"/>
      <c r="AA27" s="51"/>
      <c r="AB27" s="51"/>
      <c r="AC27" s="51"/>
    </row>
    <row r="28" spans="1:29" ht="12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  <c r="U28" s="31">
        <v>31.01</v>
      </c>
      <c r="V28" s="31">
        <f t="shared" si="0"/>
        <v>5.62</v>
      </c>
      <c r="W28" s="31">
        <v>30.59</v>
      </c>
      <c r="X28" s="31">
        <v>29.42</v>
      </c>
      <c r="Y28" s="31">
        <v>30.24</v>
      </c>
      <c r="Z28" s="51"/>
      <c r="AA28" s="51"/>
      <c r="AB28" s="51"/>
      <c r="AC28" s="51"/>
    </row>
    <row r="29" spans="1:29" ht="12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  <c r="U29" s="31">
        <v>30.32</v>
      </c>
      <c r="V29" s="31">
        <f t="shared" si="0"/>
        <v>5.62</v>
      </c>
      <c r="W29" s="31">
        <v>30.52</v>
      </c>
      <c r="X29" s="31">
        <v>28.83</v>
      </c>
      <c r="Y29" s="31">
        <v>29.63</v>
      </c>
      <c r="Z29" s="51"/>
      <c r="AA29" s="51"/>
      <c r="AB29" s="51"/>
      <c r="AC29" s="51"/>
    </row>
    <row r="30" spans="1:29" ht="12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  <c r="U30" s="31">
        <v>30.07</v>
      </c>
      <c r="V30" s="31">
        <f t="shared" si="0"/>
        <v>5.62</v>
      </c>
      <c r="W30" s="31">
        <v>30.48</v>
      </c>
      <c r="X30" s="31">
        <v>28</v>
      </c>
      <c r="Y30" s="31">
        <v>28.37</v>
      </c>
      <c r="Z30" s="51"/>
      <c r="AA30" s="51"/>
      <c r="AB30" s="51"/>
      <c r="AC30" s="51"/>
    </row>
    <row r="31" spans="1:29" ht="12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  <c r="U31" s="31">
        <v>29.59</v>
      </c>
      <c r="V31" s="31">
        <f t="shared" si="0"/>
        <v>5.62</v>
      </c>
      <c r="W31" s="31">
        <v>31.01</v>
      </c>
      <c r="X31" s="31">
        <v>29.68</v>
      </c>
      <c r="Y31" s="31">
        <v>30.43</v>
      </c>
      <c r="Z31" s="51"/>
      <c r="AA31" s="51"/>
      <c r="AB31" s="51"/>
      <c r="AC31" s="51"/>
    </row>
    <row r="32" spans="1:29" ht="12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  <c r="U32" s="31">
        <v>29.14</v>
      </c>
      <c r="V32" s="31">
        <f t="shared" si="0"/>
        <v>5.62</v>
      </c>
      <c r="W32" s="31">
        <v>29.51</v>
      </c>
      <c r="X32" s="31">
        <v>28.75</v>
      </c>
      <c r="Y32" s="31">
        <v>29.05</v>
      </c>
      <c r="Z32" s="51"/>
      <c r="AA32" s="51"/>
      <c r="AB32" s="51"/>
      <c r="AC32" s="51"/>
    </row>
    <row r="33" spans="1:29" ht="12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  <c r="U33" s="31">
        <v>29.75</v>
      </c>
      <c r="V33" s="31">
        <f t="shared" si="0"/>
        <v>5.62</v>
      </c>
      <c r="W33" s="31">
        <v>30.26</v>
      </c>
      <c r="X33" s="31">
        <v>29.12</v>
      </c>
      <c r="Y33" s="31">
        <v>29.96</v>
      </c>
      <c r="Z33" s="51"/>
      <c r="AA33" s="51"/>
      <c r="AB33" s="51"/>
      <c r="AC33" s="51"/>
    </row>
    <row r="34" spans="1:29" ht="12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  <c r="U34" s="1">
        <v>30.7</v>
      </c>
      <c r="V34" s="1">
        <f t="shared" si="0"/>
        <v>5.62</v>
      </c>
      <c r="W34" s="1">
        <v>30.14</v>
      </c>
      <c r="X34" s="1">
        <v>30.25</v>
      </c>
      <c r="Y34" s="1">
        <v>30.87</v>
      </c>
      <c r="Z34" s="51"/>
      <c r="AA34" s="51"/>
      <c r="AB34" s="51"/>
      <c r="AC34" s="51"/>
    </row>
    <row r="35" spans="1:29" ht="12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  <c r="U35" s="1">
        <v>30.24</v>
      </c>
      <c r="V35" s="1">
        <f t="shared" si="0"/>
        <v>5.62</v>
      </c>
      <c r="W35" s="1">
        <v>31.71</v>
      </c>
      <c r="X35" s="1">
        <v>30.28</v>
      </c>
      <c r="Y35" s="1">
        <v>30.87</v>
      </c>
      <c r="Z35" s="51"/>
      <c r="AA35" s="51"/>
      <c r="AB35" s="51"/>
      <c r="AC35" s="51"/>
    </row>
    <row r="36" spans="1:29" ht="12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  <c r="U36" s="1">
        <v>27.33</v>
      </c>
      <c r="V36" s="1">
        <f t="shared" si="0"/>
        <v>5.62</v>
      </c>
      <c r="W36" s="1">
        <v>28.41</v>
      </c>
      <c r="X36" s="1">
        <v>27.64</v>
      </c>
      <c r="Y36" s="1">
        <v>28.34</v>
      </c>
      <c r="Z36" s="51"/>
      <c r="AA36" s="51"/>
      <c r="AB36" s="51"/>
      <c r="AC36" s="51"/>
    </row>
    <row r="37" spans="1:29" ht="12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  <c r="U37" s="1">
        <v>29.56</v>
      </c>
      <c r="V37" s="1">
        <f t="shared" si="0"/>
        <v>5.62</v>
      </c>
      <c r="W37" s="1">
        <v>30.2</v>
      </c>
      <c r="X37" s="1">
        <v>32.1</v>
      </c>
      <c r="Y37" s="1">
        <v>32.58</v>
      </c>
      <c r="Z37" s="51"/>
      <c r="AA37" s="51"/>
      <c r="AB37" s="51"/>
      <c r="AC37" s="51"/>
    </row>
    <row r="38" spans="1:29" ht="12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  <c r="U38" s="1">
        <v>30.15</v>
      </c>
      <c r="V38" s="1">
        <f t="shared" si="0"/>
        <v>5.62</v>
      </c>
      <c r="W38" s="1">
        <v>30.48</v>
      </c>
      <c r="X38" s="1">
        <v>30.68</v>
      </c>
      <c r="Y38" s="1">
        <v>31.22</v>
      </c>
      <c r="Z38" s="51"/>
      <c r="AA38" s="51"/>
      <c r="AB38" s="51"/>
      <c r="AC38" s="51"/>
    </row>
    <row r="39" spans="1:29" ht="12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  <c r="U39" s="1">
        <v>30.59</v>
      </c>
      <c r="V39" s="1">
        <f t="shared" si="0"/>
        <v>5.62</v>
      </c>
      <c r="W39" s="1">
        <v>31.35</v>
      </c>
      <c r="X39" s="1">
        <v>29.67</v>
      </c>
      <c r="Y39" s="1">
        <v>29.39</v>
      </c>
      <c r="Z39" s="51"/>
      <c r="AA39" s="51"/>
      <c r="AB39" s="51"/>
      <c r="AC39" s="51"/>
    </row>
    <row r="40" spans="1:29" ht="12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  <c r="U40" s="1">
        <v>29.22</v>
      </c>
      <c r="V40" s="1">
        <f t="shared" si="0"/>
        <v>5.62</v>
      </c>
      <c r="W40" s="1">
        <v>30.51</v>
      </c>
      <c r="X40" s="1">
        <v>29.29</v>
      </c>
      <c r="Y40" s="1">
        <v>29.47</v>
      </c>
      <c r="Z40" s="51"/>
      <c r="AA40" s="51"/>
      <c r="AB40" s="51"/>
      <c r="AC40" s="51"/>
    </row>
    <row r="41" spans="1:29" ht="12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  <c r="U41" s="1">
        <v>30.6</v>
      </c>
      <c r="V41" s="1">
        <f t="shared" si="0"/>
        <v>5.62</v>
      </c>
      <c r="W41" s="1">
        <v>32.159999999999997</v>
      </c>
      <c r="X41" s="1">
        <v>30.19</v>
      </c>
      <c r="Y41" s="1">
        <v>31</v>
      </c>
      <c r="Z41" s="51"/>
      <c r="AA41" s="51"/>
      <c r="AB41" s="51"/>
      <c r="AC41" s="51"/>
    </row>
    <row r="42" spans="1:29" ht="12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  <c r="U42" s="31">
        <v>30.7</v>
      </c>
      <c r="V42" s="31">
        <f t="shared" si="0"/>
        <v>5.62</v>
      </c>
      <c r="W42" s="31">
        <v>30.59</v>
      </c>
      <c r="X42" s="31">
        <v>28.34</v>
      </c>
      <c r="Y42" s="31">
        <v>29.01</v>
      </c>
      <c r="Z42" s="51">
        <v>28.42</v>
      </c>
      <c r="AA42" s="51">
        <f t="shared" ref="AA42:AA73" si="2">Z42+3.48</f>
        <v>31.900000000000002</v>
      </c>
      <c r="AB42" s="51"/>
      <c r="AC42" s="51"/>
    </row>
    <row r="43" spans="1:29" ht="12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  <c r="U43" s="31">
        <v>29.69</v>
      </c>
      <c r="V43" s="31">
        <f t="shared" si="0"/>
        <v>5.62</v>
      </c>
      <c r="W43" s="31">
        <v>30.32</v>
      </c>
      <c r="X43" s="31">
        <v>27.28</v>
      </c>
      <c r="Y43" s="31">
        <v>28.09</v>
      </c>
      <c r="Z43" s="51">
        <v>26.85</v>
      </c>
      <c r="AA43" s="51">
        <f t="shared" si="2"/>
        <v>30.330000000000002</v>
      </c>
      <c r="AB43" s="51"/>
      <c r="AC43" s="51"/>
    </row>
    <row r="44" spans="1:29" ht="12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  <c r="U44" s="31">
        <v>31.63</v>
      </c>
      <c r="V44" s="31">
        <f t="shared" si="0"/>
        <v>5.62</v>
      </c>
      <c r="W44" s="31">
        <v>32.270000000000003</v>
      </c>
      <c r="X44" s="31">
        <v>29.49</v>
      </c>
      <c r="Y44" s="31">
        <v>30.44</v>
      </c>
      <c r="Z44" s="51">
        <v>28.14</v>
      </c>
      <c r="AA44" s="51">
        <f t="shared" si="2"/>
        <v>31.62</v>
      </c>
      <c r="AB44" s="51"/>
      <c r="AC44" s="51"/>
    </row>
    <row r="45" spans="1:29" ht="12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  <c r="U45" s="31">
        <v>30.57</v>
      </c>
      <c r="V45" s="31">
        <f t="shared" si="0"/>
        <v>5.62</v>
      </c>
      <c r="W45" s="31">
        <v>30.4</v>
      </c>
      <c r="X45" s="31">
        <v>29.29</v>
      </c>
      <c r="Y45" s="31">
        <v>30.2</v>
      </c>
      <c r="Z45" s="51">
        <v>27.19</v>
      </c>
      <c r="AA45" s="51">
        <f t="shared" si="2"/>
        <v>30.67</v>
      </c>
      <c r="AB45" s="51"/>
      <c r="AC45" s="51"/>
    </row>
    <row r="46" spans="1:29" ht="12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  <c r="U46" s="31">
        <v>32.71</v>
      </c>
      <c r="V46" s="31">
        <f t="shared" si="0"/>
        <v>5.62</v>
      </c>
      <c r="W46" s="31">
        <v>33.32</v>
      </c>
      <c r="X46" s="31">
        <v>31.65</v>
      </c>
      <c r="Y46" s="31">
        <v>32.28</v>
      </c>
      <c r="Z46" s="51">
        <v>26.89</v>
      </c>
      <c r="AA46" s="51">
        <f t="shared" si="2"/>
        <v>30.37</v>
      </c>
      <c r="AB46" s="51"/>
      <c r="AC46" s="51"/>
    </row>
    <row r="47" spans="1:29" ht="12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  <c r="U47" s="31">
        <v>31.07</v>
      </c>
      <c r="V47" s="31">
        <f t="shared" si="0"/>
        <v>5.62</v>
      </c>
      <c r="W47" s="31">
        <v>31.62</v>
      </c>
      <c r="X47" s="31">
        <v>30.7</v>
      </c>
      <c r="Y47" s="31">
        <v>31.25</v>
      </c>
      <c r="Z47" s="51">
        <v>26</v>
      </c>
      <c r="AA47" s="51">
        <f t="shared" si="2"/>
        <v>29.48</v>
      </c>
      <c r="AB47" s="51"/>
      <c r="AC47" s="51"/>
    </row>
    <row r="48" spans="1:29" ht="12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  <c r="U48" s="31">
        <v>30.15</v>
      </c>
      <c r="V48" s="31">
        <f t="shared" si="0"/>
        <v>5.62</v>
      </c>
      <c r="W48" s="31">
        <v>30.3</v>
      </c>
      <c r="X48" s="31">
        <v>28.63</v>
      </c>
      <c r="Y48" s="31">
        <v>29.48</v>
      </c>
      <c r="Z48" s="51">
        <v>24.94</v>
      </c>
      <c r="AA48" s="51">
        <f t="shared" si="2"/>
        <v>28.42</v>
      </c>
      <c r="AB48" s="51"/>
      <c r="AC48" s="51"/>
    </row>
    <row r="49" spans="1:29" ht="12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  <c r="U49" s="31">
        <v>30.74</v>
      </c>
      <c r="V49" s="31">
        <f t="shared" si="0"/>
        <v>5.62</v>
      </c>
      <c r="W49" s="31">
        <v>30.65</v>
      </c>
      <c r="X49" s="31">
        <v>28.82</v>
      </c>
      <c r="Y49" s="31">
        <v>29.93</v>
      </c>
      <c r="Z49" s="51">
        <v>26.75</v>
      </c>
      <c r="AA49" s="51">
        <f t="shared" si="2"/>
        <v>30.23</v>
      </c>
      <c r="AB49" s="51"/>
      <c r="AC49" s="51"/>
    </row>
    <row r="50" spans="1:29" ht="12">
      <c r="C50" s="1"/>
      <c r="V50" s="1"/>
      <c r="Z50" s="51">
        <v>25.25</v>
      </c>
      <c r="AA50" s="51">
        <f t="shared" si="2"/>
        <v>28.73</v>
      </c>
      <c r="AB50" s="51">
        <v>24.28</v>
      </c>
      <c r="AC50" s="51">
        <f>AB50+3.48</f>
        <v>27.76</v>
      </c>
    </row>
    <row r="51" spans="1:29" ht="12">
      <c r="Z51" s="51">
        <v>24.09</v>
      </c>
      <c r="AA51" s="51">
        <f t="shared" si="2"/>
        <v>27.57</v>
      </c>
      <c r="AB51" s="51">
        <v>23.32</v>
      </c>
      <c r="AC51" s="51">
        <f t="shared" ref="AC51:AC73" si="3">AB51+3.48</f>
        <v>26.8</v>
      </c>
    </row>
    <row r="52" spans="1:29" ht="12">
      <c r="Z52" s="51">
        <v>24.84</v>
      </c>
      <c r="AA52" s="51">
        <f t="shared" si="2"/>
        <v>28.32</v>
      </c>
      <c r="AB52" s="51">
        <v>24.43</v>
      </c>
      <c r="AC52" s="51">
        <f t="shared" si="3"/>
        <v>27.91</v>
      </c>
    </row>
    <row r="53" spans="1:29" ht="12">
      <c r="Z53" s="51">
        <v>24.61</v>
      </c>
      <c r="AA53" s="51">
        <f t="shared" si="2"/>
        <v>28.09</v>
      </c>
      <c r="AB53" s="51">
        <v>24.43</v>
      </c>
      <c r="AC53" s="51">
        <f t="shared" si="3"/>
        <v>27.91</v>
      </c>
    </row>
    <row r="54" spans="1:29" ht="12">
      <c r="Z54" s="51">
        <v>24.3</v>
      </c>
      <c r="AA54" s="51">
        <f t="shared" si="2"/>
        <v>27.78</v>
      </c>
      <c r="AB54" s="51">
        <v>24</v>
      </c>
      <c r="AC54" s="51">
        <f t="shared" si="3"/>
        <v>27.48</v>
      </c>
    </row>
    <row r="55" spans="1:29" ht="12">
      <c r="Z55" s="51">
        <v>24.5</v>
      </c>
      <c r="AA55" s="51">
        <f t="shared" si="2"/>
        <v>27.98</v>
      </c>
      <c r="AB55" s="51">
        <v>23.74</v>
      </c>
      <c r="AC55" s="51">
        <f t="shared" si="3"/>
        <v>27.22</v>
      </c>
    </row>
    <row r="56" spans="1:29" ht="12">
      <c r="Z56" s="51">
        <v>24.63</v>
      </c>
      <c r="AA56" s="51">
        <f t="shared" si="2"/>
        <v>28.11</v>
      </c>
      <c r="AB56" s="51">
        <v>23.83</v>
      </c>
      <c r="AC56" s="51">
        <f t="shared" si="3"/>
        <v>27.31</v>
      </c>
    </row>
    <row r="57" spans="1:29" ht="12">
      <c r="Z57" s="51">
        <v>25.5</v>
      </c>
      <c r="AA57" s="51">
        <f t="shared" si="2"/>
        <v>28.98</v>
      </c>
      <c r="AB57" s="51">
        <v>25.01</v>
      </c>
      <c r="AC57" s="51">
        <f t="shared" si="3"/>
        <v>28.490000000000002</v>
      </c>
    </row>
    <row r="58" spans="1:29" ht="12">
      <c r="U58" s="46"/>
      <c r="V58" s="46"/>
      <c r="W58" s="46"/>
      <c r="X58" s="46"/>
      <c r="Y58" s="46"/>
      <c r="Z58" s="51">
        <v>26.4</v>
      </c>
      <c r="AA58" s="51">
        <f t="shared" si="2"/>
        <v>29.88</v>
      </c>
      <c r="AB58" s="51">
        <v>26.12</v>
      </c>
      <c r="AC58" s="51">
        <f t="shared" si="3"/>
        <v>29.6</v>
      </c>
    </row>
    <row r="59" spans="1:29" ht="12">
      <c r="U59" s="46"/>
      <c r="V59" s="46"/>
      <c r="W59" s="46"/>
      <c r="X59" s="46"/>
      <c r="Y59" s="46"/>
      <c r="Z59" s="51">
        <v>25.26</v>
      </c>
      <c r="AA59" s="51">
        <f t="shared" si="2"/>
        <v>28.740000000000002</v>
      </c>
      <c r="AB59" s="51">
        <v>25.26</v>
      </c>
      <c r="AC59" s="51">
        <f t="shared" si="3"/>
        <v>28.740000000000002</v>
      </c>
    </row>
    <row r="60" spans="1:29" ht="12">
      <c r="U60" s="46"/>
      <c r="V60" s="46"/>
      <c r="W60" s="46"/>
      <c r="X60" s="46"/>
      <c r="Y60" s="46"/>
      <c r="Z60" s="51">
        <v>24.55</v>
      </c>
      <c r="AA60" s="51">
        <f t="shared" si="2"/>
        <v>28.03</v>
      </c>
      <c r="AB60" s="51">
        <v>24.45</v>
      </c>
      <c r="AC60" s="51">
        <f t="shared" si="3"/>
        <v>27.93</v>
      </c>
    </row>
    <row r="61" spans="1:29" ht="12">
      <c r="U61" s="46"/>
      <c r="V61" s="46"/>
      <c r="W61" s="46"/>
      <c r="X61" s="46"/>
      <c r="Y61" s="46"/>
      <c r="Z61" s="51">
        <v>24.77</v>
      </c>
      <c r="AA61" s="51">
        <f t="shared" si="2"/>
        <v>28.25</v>
      </c>
      <c r="AB61" s="51">
        <v>24.54</v>
      </c>
      <c r="AC61" s="51">
        <f t="shared" si="3"/>
        <v>28.02</v>
      </c>
    </row>
    <row r="62" spans="1:29" ht="12">
      <c r="U62" s="46"/>
      <c r="V62" s="46"/>
      <c r="W62" s="46"/>
      <c r="X62" s="46"/>
      <c r="Y62" s="46"/>
      <c r="Z62" s="51">
        <v>25.95</v>
      </c>
      <c r="AA62" s="51">
        <f t="shared" si="2"/>
        <v>29.43</v>
      </c>
      <c r="AB62" s="51">
        <v>25.51</v>
      </c>
      <c r="AC62" s="51">
        <f t="shared" si="3"/>
        <v>28.990000000000002</v>
      </c>
    </row>
    <row r="63" spans="1:29" ht="12">
      <c r="U63" s="46"/>
      <c r="V63" s="46"/>
      <c r="W63" s="46"/>
      <c r="X63" s="46"/>
      <c r="Y63" s="46"/>
      <c r="Z63" s="51">
        <v>24.69</v>
      </c>
      <c r="AA63" s="51">
        <f t="shared" si="2"/>
        <v>28.17</v>
      </c>
      <c r="AB63" s="51">
        <v>24.43</v>
      </c>
      <c r="AC63" s="51">
        <f t="shared" si="3"/>
        <v>27.91</v>
      </c>
    </row>
    <row r="64" spans="1:29" ht="12">
      <c r="U64" s="46"/>
      <c r="V64" s="46"/>
      <c r="W64" s="46"/>
      <c r="X64" s="46"/>
      <c r="Y64" s="46"/>
      <c r="Z64" s="51">
        <v>24.64</v>
      </c>
      <c r="AA64" s="51">
        <f t="shared" si="2"/>
        <v>28.12</v>
      </c>
      <c r="AB64" s="51">
        <v>24.37</v>
      </c>
      <c r="AC64" s="51">
        <f t="shared" si="3"/>
        <v>27.85</v>
      </c>
    </row>
    <row r="65" spans="21:29" ht="12">
      <c r="U65" s="46"/>
      <c r="V65" s="46"/>
      <c r="W65" s="46"/>
      <c r="X65" s="46"/>
      <c r="Y65" s="46"/>
      <c r="Z65" s="51">
        <v>25.06</v>
      </c>
      <c r="AA65" s="51">
        <f t="shared" si="2"/>
        <v>28.54</v>
      </c>
      <c r="AB65" s="51">
        <v>24.8</v>
      </c>
      <c r="AC65" s="51">
        <f t="shared" si="3"/>
        <v>28.28</v>
      </c>
    </row>
    <row r="66" spans="21:29" ht="12">
      <c r="Z66" s="51">
        <v>24.18</v>
      </c>
      <c r="AA66" s="51">
        <f t="shared" si="2"/>
        <v>27.66</v>
      </c>
      <c r="AB66" s="51">
        <v>24.45</v>
      </c>
      <c r="AC66" s="51">
        <f t="shared" si="3"/>
        <v>27.93</v>
      </c>
    </row>
    <row r="67" spans="21:29" ht="12">
      <c r="Z67" s="51">
        <v>24.01</v>
      </c>
      <c r="AA67" s="51">
        <f t="shared" si="2"/>
        <v>27.490000000000002</v>
      </c>
      <c r="AB67" s="51">
        <v>24.22</v>
      </c>
      <c r="AC67" s="51">
        <f t="shared" si="3"/>
        <v>27.7</v>
      </c>
    </row>
    <row r="68" spans="21:29" ht="12">
      <c r="Z68" s="51">
        <v>24.32</v>
      </c>
      <c r="AA68" s="51">
        <f t="shared" si="2"/>
        <v>27.8</v>
      </c>
      <c r="AB68" s="51">
        <v>24.94</v>
      </c>
      <c r="AC68" s="51">
        <f t="shared" si="3"/>
        <v>28.42</v>
      </c>
    </row>
    <row r="69" spans="21:29" ht="12">
      <c r="Z69" s="51">
        <v>24.46</v>
      </c>
      <c r="AA69" s="51">
        <f t="shared" si="2"/>
        <v>27.94</v>
      </c>
      <c r="AB69" s="51">
        <v>24.79</v>
      </c>
      <c r="AC69" s="51">
        <f t="shared" si="3"/>
        <v>28.27</v>
      </c>
    </row>
    <row r="70" spans="21:29" ht="12">
      <c r="Z70" s="51">
        <v>25.32</v>
      </c>
      <c r="AA70" s="51">
        <f t="shared" si="2"/>
        <v>28.8</v>
      </c>
      <c r="AB70" s="51">
        <v>25.49</v>
      </c>
      <c r="AC70" s="51">
        <f t="shared" si="3"/>
        <v>28.97</v>
      </c>
    </row>
    <row r="71" spans="21:29" ht="12">
      <c r="Z71" s="51">
        <v>24.61</v>
      </c>
      <c r="AA71" s="51">
        <f t="shared" si="2"/>
        <v>28.09</v>
      </c>
      <c r="AB71" s="51">
        <v>25.12</v>
      </c>
      <c r="AC71" s="51">
        <f t="shared" si="3"/>
        <v>28.6</v>
      </c>
    </row>
    <row r="72" spans="21:29" ht="12">
      <c r="Z72" s="51">
        <v>24.08</v>
      </c>
      <c r="AA72" s="51">
        <f t="shared" si="2"/>
        <v>27.56</v>
      </c>
      <c r="AB72" s="51">
        <v>24.79</v>
      </c>
      <c r="AC72" s="51">
        <f t="shared" si="3"/>
        <v>28.27</v>
      </c>
    </row>
    <row r="73" spans="21:29" ht="12">
      <c r="Z73" s="51">
        <v>24.97</v>
      </c>
      <c r="AA73" s="51">
        <f t="shared" si="2"/>
        <v>28.45</v>
      </c>
      <c r="AB73" s="51">
        <v>25.25</v>
      </c>
      <c r="AC73" s="51">
        <f t="shared" si="3"/>
        <v>28.73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T1" workbookViewId="0">
      <selection activeCell="AA1" sqref="AA1:AI1048576"/>
    </sheetView>
  </sheetViews>
  <sheetFormatPr baseColWidth="10" defaultRowHeight="12" x14ac:dyDescent="0"/>
  <cols>
    <col min="3" max="4" width="14.5" customWidth="1"/>
    <col min="27" max="29" width="14.5" style="9" customWidth="1"/>
    <col min="30" max="34" width="10.83203125" style="51"/>
    <col min="35" max="35" width="10.83203125" style="63"/>
  </cols>
  <sheetData>
    <row r="1" spans="1:35" ht="45">
      <c r="A1" s="2" t="s">
        <v>25</v>
      </c>
      <c r="B1" s="2" t="s">
        <v>30</v>
      </c>
      <c r="C1" s="2" t="s">
        <v>41</v>
      </c>
      <c r="D1" s="2" t="s">
        <v>42</v>
      </c>
      <c r="R1" s="29" t="s">
        <v>25</v>
      </c>
      <c r="S1" s="26" t="s">
        <v>30</v>
      </c>
      <c r="T1" s="26" t="s">
        <v>41</v>
      </c>
      <c r="U1" s="26" t="s">
        <v>42</v>
      </c>
      <c r="V1" s="72" t="s">
        <v>237</v>
      </c>
      <c r="W1" s="72" t="s">
        <v>236</v>
      </c>
      <c r="AA1" s="26" t="s">
        <v>30</v>
      </c>
      <c r="AB1" s="26" t="s">
        <v>41</v>
      </c>
      <c r="AC1" s="26" t="s">
        <v>42</v>
      </c>
      <c r="AD1" s="70" t="s">
        <v>237</v>
      </c>
      <c r="AE1" s="70" t="s">
        <v>238</v>
      </c>
      <c r="AF1" s="70" t="s">
        <v>239</v>
      </c>
      <c r="AG1" s="70" t="s">
        <v>236</v>
      </c>
      <c r="AH1" s="70" t="s">
        <v>232</v>
      </c>
      <c r="AI1" s="71" t="s">
        <v>240</v>
      </c>
    </row>
    <row r="2" spans="1:35">
      <c r="A2" s="1">
        <v>28.88</v>
      </c>
      <c r="B2" s="1">
        <v>26.8</v>
      </c>
      <c r="C2" s="1">
        <v>28.24</v>
      </c>
      <c r="D2" s="1">
        <v>25.92</v>
      </c>
      <c r="R2" s="73">
        <v>28.88</v>
      </c>
      <c r="S2" s="52">
        <v>26.8</v>
      </c>
      <c r="T2" s="52">
        <v>28.24</v>
      </c>
      <c r="U2" s="52">
        <v>25.92</v>
      </c>
      <c r="V2">
        <v>21.84</v>
      </c>
      <c r="W2">
        <v>31.59399973</v>
      </c>
      <c r="AA2" s="9">
        <v>26.8</v>
      </c>
      <c r="AB2" s="9">
        <v>28.24</v>
      </c>
      <c r="AC2" s="9">
        <v>25.92</v>
      </c>
      <c r="AD2" s="51">
        <v>21.84</v>
      </c>
      <c r="AE2" s="51">
        <f>AVERAGE(AA2:AC2)-AD2</f>
        <v>5.1466666666666683</v>
      </c>
      <c r="AF2" s="63">
        <f>AD2+3.97</f>
        <v>25.81</v>
      </c>
      <c r="AG2" s="51">
        <v>31.59399973</v>
      </c>
      <c r="AH2" s="51">
        <f>AVERAGE(AA2:AC2)-AG2</f>
        <v>-4.607333063333332</v>
      </c>
      <c r="AI2" s="63">
        <f>AG2-3.28</f>
        <v>28.313999729999999</v>
      </c>
    </row>
    <row r="3" spans="1:35">
      <c r="A3" s="1">
        <v>30.22</v>
      </c>
      <c r="B3" s="1">
        <v>26.74</v>
      </c>
      <c r="C3" s="1">
        <v>28.3</v>
      </c>
      <c r="D3" s="1">
        <v>25.6</v>
      </c>
      <c r="R3" s="73">
        <v>30.22</v>
      </c>
      <c r="S3" s="52">
        <v>26.74</v>
      </c>
      <c r="T3" s="52">
        <v>28.3</v>
      </c>
      <c r="U3" s="52">
        <v>25.6</v>
      </c>
      <c r="V3">
        <v>22.33</v>
      </c>
      <c r="W3">
        <v>30.03403904</v>
      </c>
      <c r="AA3" s="9">
        <v>26.74</v>
      </c>
      <c r="AB3" s="9">
        <v>28.3</v>
      </c>
      <c r="AC3" s="9">
        <v>25.6</v>
      </c>
      <c r="AD3" s="51">
        <v>22.33</v>
      </c>
      <c r="AE3" s="51">
        <f t="shared" ref="AE3:AE49" si="0">AVERAGE(AA3:AC3)-AD3</f>
        <v>4.5500000000000007</v>
      </c>
      <c r="AF3" s="63">
        <f t="shared" ref="AF3:AF66" si="1">AD3+3.97</f>
        <v>26.299999999999997</v>
      </c>
      <c r="AG3" s="51">
        <v>30.03403904</v>
      </c>
      <c r="AH3" s="51">
        <f t="shared" ref="AH3:AH48" si="2">AVERAGE(AA3:AC3)-AG3</f>
        <v>-3.1540390400000007</v>
      </c>
      <c r="AI3" s="63">
        <f t="shared" ref="AI3:AI66" si="3">AG3-3.28</f>
        <v>26.754039039999999</v>
      </c>
    </row>
    <row r="4" spans="1:35">
      <c r="A4" s="1">
        <v>29.16</v>
      </c>
      <c r="B4" s="1">
        <v>27.39</v>
      </c>
      <c r="C4" s="1">
        <v>28.66</v>
      </c>
      <c r="D4" s="1">
        <v>25.85</v>
      </c>
      <c r="R4" s="73">
        <v>29.16</v>
      </c>
      <c r="S4" s="52">
        <v>27.39</v>
      </c>
      <c r="T4" s="52">
        <v>28.66</v>
      </c>
      <c r="U4" s="52">
        <v>25.85</v>
      </c>
      <c r="V4">
        <v>22.2</v>
      </c>
      <c r="W4">
        <v>31.353164710000001</v>
      </c>
      <c r="AA4" s="9">
        <v>27.39</v>
      </c>
      <c r="AB4" s="9">
        <v>28.66</v>
      </c>
      <c r="AC4" s="9">
        <v>25.85</v>
      </c>
      <c r="AD4" s="51">
        <v>22.2</v>
      </c>
      <c r="AE4" s="51">
        <f t="shared" si="0"/>
        <v>5.1000000000000014</v>
      </c>
      <c r="AF4" s="63">
        <f t="shared" si="1"/>
        <v>26.169999999999998</v>
      </c>
      <c r="AG4" s="51">
        <v>31.353164710000001</v>
      </c>
      <c r="AH4" s="51">
        <f t="shared" si="2"/>
        <v>-4.0531647100000008</v>
      </c>
      <c r="AI4" s="63">
        <f t="shared" si="3"/>
        <v>28.07316471</v>
      </c>
    </row>
    <row r="5" spans="1:35">
      <c r="A5" s="1">
        <v>29.1</v>
      </c>
      <c r="B5" s="1">
        <v>27.31</v>
      </c>
      <c r="C5" s="1">
        <v>28.17</v>
      </c>
      <c r="D5" s="1">
        <v>24.96</v>
      </c>
      <c r="R5" s="73">
        <v>29.1</v>
      </c>
      <c r="S5" s="52">
        <v>27.31</v>
      </c>
      <c r="T5" s="52">
        <v>28.17</v>
      </c>
      <c r="U5" s="52">
        <v>24.96</v>
      </c>
      <c r="V5">
        <v>21.53</v>
      </c>
      <c r="W5">
        <v>31.132125609999999</v>
      </c>
      <c r="AA5" s="9">
        <v>27.31</v>
      </c>
      <c r="AB5" s="9">
        <v>28.17</v>
      </c>
      <c r="AC5" s="9">
        <v>24.96</v>
      </c>
      <c r="AD5" s="51">
        <v>21.53</v>
      </c>
      <c r="AE5" s="51">
        <f t="shared" si="0"/>
        <v>5.2833333333333314</v>
      </c>
      <c r="AF5" s="63">
        <f t="shared" si="1"/>
        <v>25.5</v>
      </c>
      <c r="AG5" s="51">
        <v>31.132125609999999</v>
      </c>
      <c r="AH5" s="51">
        <f t="shared" si="2"/>
        <v>-4.3187922766666667</v>
      </c>
      <c r="AI5" s="63">
        <f t="shared" si="3"/>
        <v>27.852125609999998</v>
      </c>
    </row>
    <row r="6" spans="1:35">
      <c r="A6" s="1">
        <v>28.07</v>
      </c>
      <c r="B6" s="1">
        <v>26.29</v>
      </c>
      <c r="C6" s="1">
        <v>25.7</v>
      </c>
      <c r="D6" s="1">
        <v>24.18</v>
      </c>
      <c r="R6" s="73">
        <v>28.07</v>
      </c>
      <c r="S6" s="52">
        <v>26.29</v>
      </c>
      <c r="T6" s="52">
        <v>25.7</v>
      </c>
      <c r="U6" s="52">
        <v>24.18</v>
      </c>
      <c r="V6">
        <v>20.55</v>
      </c>
      <c r="W6">
        <v>30.67445996</v>
      </c>
      <c r="AA6" s="9">
        <v>26.29</v>
      </c>
      <c r="AB6" s="9">
        <v>25.7</v>
      </c>
      <c r="AC6" s="9">
        <v>24.18</v>
      </c>
      <c r="AD6" s="51">
        <v>20.55</v>
      </c>
      <c r="AE6" s="51">
        <f t="shared" si="0"/>
        <v>4.8399999999999963</v>
      </c>
      <c r="AF6" s="63">
        <f t="shared" si="1"/>
        <v>24.52</v>
      </c>
      <c r="AG6" s="51">
        <v>30.67445996</v>
      </c>
      <c r="AH6" s="51">
        <f t="shared" si="2"/>
        <v>-5.2844599600000031</v>
      </c>
      <c r="AI6" s="63">
        <f t="shared" si="3"/>
        <v>27.394459959999999</v>
      </c>
    </row>
    <row r="7" spans="1:35">
      <c r="A7" s="1">
        <v>36.11</v>
      </c>
      <c r="B7" s="1">
        <v>33.06</v>
      </c>
      <c r="C7" s="1">
        <v>31.9</v>
      </c>
      <c r="D7" s="1">
        <v>30.82</v>
      </c>
      <c r="R7" s="73">
        <v>36.11</v>
      </c>
      <c r="S7" s="52">
        <v>33.06</v>
      </c>
      <c r="T7" s="52">
        <v>31.9</v>
      </c>
      <c r="U7" s="52">
        <v>30.82</v>
      </c>
      <c r="V7">
        <v>20.62</v>
      </c>
      <c r="W7">
        <v>36.30986807</v>
      </c>
      <c r="AA7" s="9">
        <v>33.06</v>
      </c>
      <c r="AB7" s="9">
        <v>31.9</v>
      </c>
      <c r="AC7" s="9">
        <v>30.82</v>
      </c>
      <c r="AD7" s="51">
        <v>20.62</v>
      </c>
      <c r="AE7" s="51">
        <f t="shared" si="0"/>
        <v>11.306666666666665</v>
      </c>
      <c r="AF7" s="63">
        <f t="shared" si="1"/>
        <v>24.59</v>
      </c>
      <c r="AG7" s="51">
        <v>36.30986807</v>
      </c>
      <c r="AH7" s="51">
        <f t="shared" si="2"/>
        <v>-4.3832014033333344</v>
      </c>
      <c r="AI7" s="63">
        <f t="shared" si="3"/>
        <v>33.029868069999999</v>
      </c>
    </row>
    <row r="8" spans="1:35">
      <c r="A8" s="1">
        <v>33.28</v>
      </c>
      <c r="B8" s="1">
        <v>26.92</v>
      </c>
      <c r="C8" s="1">
        <v>25.99</v>
      </c>
      <c r="D8" s="1">
        <v>24.71</v>
      </c>
      <c r="R8" s="73">
        <v>33.28</v>
      </c>
      <c r="S8" s="52">
        <v>26.92</v>
      </c>
      <c r="T8" s="52">
        <v>25.99</v>
      </c>
      <c r="U8" s="52">
        <v>24.71</v>
      </c>
      <c r="V8">
        <v>21.58</v>
      </c>
      <c r="W8">
        <v>30.029028870000001</v>
      </c>
      <c r="AA8" s="9">
        <v>26.92</v>
      </c>
      <c r="AB8" s="9">
        <v>25.99</v>
      </c>
      <c r="AC8" s="9">
        <v>24.71</v>
      </c>
      <c r="AD8" s="51">
        <v>21.58</v>
      </c>
      <c r="AE8" s="51">
        <f t="shared" si="0"/>
        <v>4.2933333333333366</v>
      </c>
      <c r="AF8" s="63">
        <f t="shared" si="1"/>
        <v>25.549999999999997</v>
      </c>
      <c r="AG8" s="51">
        <v>30.029028870000001</v>
      </c>
      <c r="AH8" s="51">
        <f t="shared" si="2"/>
        <v>-4.1556955366666664</v>
      </c>
      <c r="AI8" s="63">
        <f t="shared" si="3"/>
        <v>26.74902887</v>
      </c>
    </row>
    <row r="9" spans="1:35">
      <c r="A9" s="1">
        <v>30.63</v>
      </c>
      <c r="B9" s="1">
        <v>26.23</v>
      </c>
      <c r="C9" s="1">
        <v>25.91</v>
      </c>
      <c r="D9" s="1">
        <v>24.7</v>
      </c>
      <c r="R9" s="73">
        <v>30.63</v>
      </c>
      <c r="S9" s="52">
        <v>26.23</v>
      </c>
      <c r="T9" s="52">
        <v>25.91</v>
      </c>
      <c r="U9" s="52">
        <v>24.7</v>
      </c>
      <c r="V9">
        <v>21.12</v>
      </c>
      <c r="W9">
        <v>29.62890913</v>
      </c>
      <c r="AA9" s="9">
        <v>26.23</v>
      </c>
      <c r="AB9" s="9">
        <v>25.91</v>
      </c>
      <c r="AC9" s="9">
        <v>24.7</v>
      </c>
      <c r="AD9" s="51">
        <v>21.12</v>
      </c>
      <c r="AE9" s="51">
        <f t="shared" si="0"/>
        <v>4.4933333333333323</v>
      </c>
      <c r="AF9" s="63">
        <f t="shared" si="1"/>
        <v>25.09</v>
      </c>
      <c r="AG9" s="51">
        <v>29.62890913</v>
      </c>
      <c r="AH9" s="51">
        <f t="shared" si="2"/>
        <v>-4.015575796666667</v>
      </c>
      <c r="AI9" s="63">
        <f t="shared" si="3"/>
        <v>26.348909129999999</v>
      </c>
    </row>
    <row r="10" spans="1:35">
      <c r="A10" s="1">
        <v>29.8</v>
      </c>
      <c r="B10" s="1">
        <v>26.69</v>
      </c>
      <c r="C10" s="1">
        <v>28.4</v>
      </c>
      <c r="D10" s="1">
        <v>25.47</v>
      </c>
      <c r="R10" s="74">
        <v>29.8</v>
      </c>
      <c r="S10" s="53">
        <v>26.69</v>
      </c>
      <c r="T10" s="53">
        <v>28.4</v>
      </c>
      <c r="U10" s="53">
        <v>25.47</v>
      </c>
      <c r="V10">
        <v>22.9</v>
      </c>
      <c r="W10">
        <v>31.267789879999999</v>
      </c>
      <c r="AA10" s="34">
        <v>26.69</v>
      </c>
      <c r="AB10" s="34">
        <v>28.4</v>
      </c>
      <c r="AC10" s="34">
        <v>25.47</v>
      </c>
      <c r="AD10" s="51">
        <v>22.9</v>
      </c>
      <c r="AE10" s="51">
        <f t="shared" si="0"/>
        <v>3.9533333333333367</v>
      </c>
      <c r="AF10" s="63">
        <f t="shared" si="1"/>
        <v>26.869999999999997</v>
      </c>
      <c r="AG10" s="51">
        <v>31.267789879999999</v>
      </c>
      <c r="AH10" s="51">
        <f t="shared" si="2"/>
        <v>-4.4144565466666634</v>
      </c>
      <c r="AI10" s="63">
        <f t="shared" si="3"/>
        <v>27.987789879999998</v>
      </c>
    </row>
    <row r="11" spans="1:35">
      <c r="A11" s="1">
        <v>28.76</v>
      </c>
      <c r="B11" s="1">
        <v>24.37</v>
      </c>
      <c r="C11" s="1">
        <v>26.49</v>
      </c>
      <c r="D11" s="1">
        <v>24.43</v>
      </c>
      <c r="R11" s="74">
        <v>28.76</v>
      </c>
      <c r="S11" s="53">
        <v>24.37</v>
      </c>
      <c r="T11" s="53">
        <v>26.49</v>
      </c>
      <c r="U11" s="53">
        <v>24.43</v>
      </c>
      <c r="V11">
        <v>21.1</v>
      </c>
      <c r="W11">
        <v>30.093544680000001</v>
      </c>
      <c r="AA11" s="34">
        <v>24.37</v>
      </c>
      <c r="AB11" s="34">
        <v>26.49</v>
      </c>
      <c r="AC11" s="34">
        <v>24.43</v>
      </c>
      <c r="AD11" s="51">
        <v>21.1</v>
      </c>
      <c r="AE11" s="51">
        <f t="shared" si="0"/>
        <v>3.9966666666666626</v>
      </c>
      <c r="AF11" s="63">
        <f t="shared" si="1"/>
        <v>25.07</v>
      </c>
      <c r="AG11" s="51">
        <v>30.093544680000001</v>
      </c>
      <c r="AH11" s="51">
        <f t="shared" si="2"/>
        <v>-4.9968780133333368</v>
      </c>
      <c r="AI11" s="63">
        <f t="shared" si="3"/>
        <v>26.81354468</v>
      </c>
    </row>
    <row r="12" spans="1:35">
      <c r="A12" s="1">
        <v>29.56</v>
      </c>
      <c r="B12" s="1">
        <v>25.65</v>
      </c>
      <c r="C12" s="1">
        <v>26.52</v>
      </c>
      <c r="D12" s="1">
        <v>25.03</v>
      </c>
      <c r="R12" s="74">
        <v>29.56</v>
      </c>
      <c r="S12" s="53">
        <v>25.65</v>
      </c>
      <c r="T12" s="53">
        <v>26.52</v>
      </c>
      <c r="U12" s="53">
        <v>25.03</v>
      </c>
      <c r="V12">
        <v>21.68</v>
      </c>
      <c r="W12">
        <v>30.337370839999998</v>
      </c>
      <c r="AA12" s="34">
        <v>25.65</v>
      </c>
      <c r="AB12" s="34">
        <v>26.52</v>
      </c>
      <c r="AC12" s="34">
        <v>25.03</v>
      </c>
      <c r="AD12" s="51">
        <v>21.68</v>
      </c>
      <c r="AE12" s="51">
        <f t="shared" si="0"/>
        <v>4.0533333333333346</v>
      </c>
      <c r="AF12" s="63">
        <f t="shared" si="1"/>
        <v>25.65</v>
      </c>
      <c r="AG12" s="51">
        <v>30.337370839999998</v>
      </c>
      <c r="AH12" s="51">
        <f t="shared" si="2"/>
        <v>-4.6040375066666641</v>
      </c>
      <c r="AI12" s="63">
        <f t="shared" si="3"/>
        <v>27.057370839999997</v>
      </c>
    </row>
    <row r="13" spans="1:35">
      <c r="A13" s="1">
        <v>28.34</v>
      </c>
      <c r="B13" s="1">
        <v>25.59</v>
      </c>
      <c r="C13" s="1">
        <v>23.69</v>
      </c>
      <c r="D13" s="1">
        <v>22.3</v>
      </c>
      <c r="R13" s="74">
        <v>28.34</v>
      </c>
      <c r="S13" s="53">
        <v>25.59</v>
      </c>
      <c r="T13" s="53">
        <v>23.69</v>
      </c>
      <c r="U13" s="53">
        <v>22.3</v>
      </c>
      <c r="V13">
        <v>19.88</v>
      </c>
      <c r="W13">
        <v>29.008323780000001</v>
      </c>
      <c r="AA13" s="34">
        <v>25.59</v>
      </c>
      <c r="AB13" s="34">
        <v>23.69</v>
      </c>
      <c r="AC13" s="34">
        <v>22.3</v>
      </c>
      <c r="AD13" s="51">
        <v>19.88</v>
      </c>
      <c r="AE13" s="51">
        <f t="shared" si="0"/>
        <v>3.9800000000000004</v>
      </c>
      <c r="AF13" s="63">
        <f t="shared" si="1"/>
        <v>23.849999999999998</v>
      </c>
      <c r="AG13" s="51">
        <v>29.008323780000001</v>
      </c>
      <c r="AH13" s="51">
        <f t="shared" si="2"/>
        <v>-5.1483237800000019</v>
      </c>
      <c r="AI13" s="63">
        <f t="shared" si="3"/>
        <v>25.72832378</v>
      </c>
    </row>
    <row r="14" spans="1:35">
      <c r="A14" s="1">
        <v>29.32</v>
      </c>
      <c r="B14" s="1">
        <v>25.45</v>
      </c>
      <c r="C14" s="1">
        <v>24.4</v>
      </c>
      <c r="D14" s="1">
        <v>23.24</v>
      </c>
      <c r="R14" s="74">
        <v>29.32</v>
      </c>
      <c r="S14" s="53">
        <v>25.45</v>
      </c>
      <c r="T14" s="53">
        <v>24.4</v>
      </c>
      <c r="U14" s="53">
        <v>23.24</v>
      </c>
      <c r="V14">
        <v>20.36</v>
      </c>
      <c r="W14">
        <v>30.02056653</v>
      </c>
      <c r="AA14" s="34">
        <v>25.45</v>
      </c>
      <c r="AB14" s="34">
        <v>24.4</v>
      </c>
      <c r="AC14" s="34">
        <v>23.24</v>
      </c>
      <c r="AD14" s="51">
        <v>20.36</v>
      </c>
      <c r="AE14" s="51">
        <f t="shared" si="0"/>
        <v>4.0033333333333303</v>
      </c>
      <c r="AF14" s="63">
        <f t="shared" si="1"/>
        <v>24.33</v>
      </c>
      <c r="AG14" s="51">
        <v>30.02056653</v>
      </c>
      <c r="AH14" s="51">
        <f t="shared" si="2"/>
        <v>-5.6572331966666702</v>
      </c>
      <c r="AI14" s="63">
        <f t="shared" si="3"/>
        <v>26.740566529999999</v>
      </c>
    </row>
    <row r="15" spans="1:35">
      <c r="A15" s="1">
        <v>28.14</v>
      </c>
      <c r="B15" s="1">
        <v>26.31</v>
      </c>
      <c r="C15" s="1">
        <v>26.31</v>
      </c>
      <c r="D15" s="1">
        <v>25.19</v>
      </c>
      <c r="R15" s="74">
        <v>28.14</v>
      </c>
      <c r="S15" s="53">
        <v>26.31</v>
      </c>
      <c r="T15" s="53">
        <v>26.31</v>
      </c>
      <c r="U15" s="53">
        <v>25.19</v>
      </c>
      <c r="V15">
        <v>21.88</v>
      </c>
      <c r="W15">
        <v>33.260572009999997</v>
      </c>
      <c r="AA15" s="34">
        <v>26.31</v>
      </c>
      <c r="AB15" s="34">
        <v>26.31</v>
      </c>
      <c r="AC15" s="34">
        <v>25.19</v>
      </c>
      <c r="AD15" s="51">
        <v>21.88</v>
      </c>
      <c r="AE15" s="51">
        <f t="shared" si="0"/>
        <v>4.0566666666666684</v>
      </c>
      <c r="AF15" s="63">
        <f t="shared" si="1"/>
        <v>25.849999999999998</v>
      </c>
      <c r="AG15" s="51">
        <v>33.260572009999997</v>
      </c>
      <c r="AH15" s="51">
        <f t="shared" si="2"/>
        <v>-7.3239053433333297</v>
      </c>
      <c r="AI15" s="63">
        <f t="shared" si="3"/>
        <v>29.980572009999996</v>
      </c>
    </row>
    <row r="16" spans="1:35">
      <c r="A16" s="1">
        <v>29.52</v>
      </c>
      <c r="B16" s="1">
        <v>25.7</v>
      </c>
      <c r="C16" s="1">
        <v>25.56</v>
      </c>
      <c r="D16" s="1">
        <v>24.37</v>
      </c>
      <c r="R16" s="74">
        <v>29.52</v>
      </c>
      <c r="S16" s="53">
        <v>25.7</v>
      </c>
      <c r="T16" s="53">
        <v>25.56</v>
      </c>
      <c r="U16" s="53">
        <v>24.37</v>
      </c>
      <c r="V16">
        <v>21.21</v>
      </c>
      <c r="W16">
        <v>30.49687248</v>
      </c>
      <c r="AA16" s="34">
        <v>25.7</v>
      </c>
      <c r="AB16" s="34">
        <v>25.56</v>
      </c>
      <c r="AC16" s="34">
        <v>24.37</v>
      </c>
      <c r="AD16" s="51">
        <v>21.21</v>
      </c>
      <c r="AE16" s="51">
        <f t="shared" si="0"/>
        <v>3.9999999999999964</v>
      </c>
      <c r="AF16" s="63">
        <f t="shared" si="1"/>
        <v>25.18</v>
      </c>
      <c r="AG16" s="51">
        <v>30.49687248</v>
      </c>
      <c r="AH16" s="51">
        <f t="shared" si="2"/>
        <v>-5.2868724800000031</v>
      </c>
      <c r="AI16" s="63">
        <f t="shared" si="3"/>
        <v>27.216872479999999</v>
      </c>
    </row>
    <row r="17" spans="1:35">
      <c r="A17" s="1">
        <v>29.94</v>
      </c>
      <c r="B17" s="1">
        <v>27.87</v>
      </c>
      <c r="C17" s="1">
        <v>27.01</v>
      </c>
      <c r="D17" s="1">
        <v>25.36</v>
      </c>
      <c r="R17" s="74">
        <v>29.94</v>
      </c>
      <c r="S17" s="53">
        <v>27.87</v>
      </c>
      <c r="T17" s="53">
        <v>27.01</v>
      </c>
      <c r="U17" s="53">
        <v>25.36</v>
      </c>
      <c r="V17">
        <v>23.32</v>
      </c>
      <c r="W17">
        <v>32.208449289999997</v>
      </c>
      <c r="AA17" s="34">
        <v>27.87</v>
      </c>
      <c r="AB17" s="34">
        <v>27.01</v>
      </c>
      <c r="AC17" s="34">
        <v>25.36</v>
      </c>
      <c r="AD17" s="51">
        <v>23.32</v>
      </c>
      <c r="AE17" s="51">
        <f t="shared" si="0"/>
        <v>3.4266666666666694</v>
      </c>
      <c r="AF17" s="63">
        <f t="shared" si="1"/>
        <v>27.29</v>
      </c>
      <c r="AG17" s="51">
        <v>32.208449289999997</v>
      </c>
      <c r="AH17" s="51">
        <f t="shared" si="2"/>
        <v>-5.4617826233333275</v>
      </c>
      <c r="AI17" s="63">
        <f t="shared" si="3"/>
        <v>28.928449289999996</v>
      </c>
    </row>
    <row r="18" spans="1:35">
      <c r="A18" s="1">
        <v>29.41</v>
      </c>
      <c r="B18" s="1">
        <v>25.12</v>
      </c>
      <c r="C18" s="1">
        <v>25.79</v>
      </c>
      <c r="D18" s="1">
        <v>24.26</v>
      </c>
      <c r="R18" s="73">
        <v>29.41</v>
      </c>
      <c r="S18" s="52">
        <v>25.12</v>
      </c>
      <c r="T18" s="52">
        <v>25.79</v>
      </c>
      <c r="U18" s="52">
        <v>24.26</v>
      </c>
      <c r="V18">
        <v>22.44</v>
      </c>
      <c r="W18">
        <v>26.860941090000001</v>
      </c>
      <c r="AA18" s="9">
        <v>25.12</v>
      </c>
      <c r="AB18" s="9">
        <v>25.79</v>
      </c>
      <c r="AC18" s="9">
        <v>24.26</v>
      </c>
      <c r="AD18" s="51">
        <v>22.44</v>
      </c>
      <c r="AE18" s="51">
        <f t="shared" si="0"/>
        <v>2.6166666666666671</v>
      </c>
      <c r="AF18" s="63">
        <f t="shared" si="1"/>
        <v>26.41</v>
      </c>
      <c r="AG18" s="51">
        <v>26.860941090000001</v>
      </c>
      <c r="AH18" s="51">
        <f t="shared" si="2"/>
        <v>-1.8042744233333323</v>
      </c>
      <c r="AI18" s="63">
        <f t="shared" si="3"/>
        <v>23.58094109</v>
      </c>
    </row>
    <row r="19" spans="1:35">
      <c r="A19" s="1">
        <v>29.24</v>
      </c>
      <c r="B19" s="1">
        <v>23.39</v>
      </c>
      <c r="C19" s="1">
        <v>25.3</v>
      </c>
      <c r="D19" s="1">
        <v>23.81</v>
      </c>
      <c r="R19" s="73">
        <v>29.24</v>
      </c>
      <c r="S19" s="52">
        <v>23.39</v>
      </c>
      <c r="T19" s="52">
        <v>25.3</v>
      </c>
      <c r="U19" s="52">
        <v>23.81</v>
      </c>
      <c r="V19">
        <v>22.65</v>
      </c>
      <c r="W19">
        <v>26.229491209999999</v>
      </c>
      <c r="AA19" s="9">
        <v>23.39</v>
      </c>
      <c r="AB19" s="9">
        <v>25.3</v>
      </c>
      <c r="AC19" s="9">
        <v>23.81</v>
      </c>
      <c r="AD19" s="51">
        <v>22.65</v>
      </c>
      <c r="AE19" s="51">
        <f t="shared" si="0"/>
        <v>1.5166666666666693</v>
      </c>
      <c r="AF19" s="63">
        <f t="shared" si="1"/>
        <v>26.619999999999997</v>
      </c>
      <c r="AG19" s="51">
        <v>26.229491209999999</v>
      </c>
      <c r="AH19" s="51">
        <f t="shared" si="2"/>
        <v>-2.0628245433333312</v>
      </c>
      <c r="AI19" s="63">
        <f t="shared" si="3"/>
        <v>22.949491209999998</v>
      </c>
    </row>
    <row r="20" spans="1:35">
      <c r="A20" s="1">
        <v>29.93</v>
      </c>
      <c r="B20" s="1">
        <v>25.3</v>
      </c>
      <c r="C20" s="1">
        <v>25.24</v>
      </c>
      <c r="D20" s="1">
        <v>24.75</v>
      </c>
      <c r="R20" s="73">
        <v>29.93</v>
      </c>
      <c r="S20" s="52">
        <v>25.3</v>
      </c>
      <c r="T20" s="52">
        <v>25.24</v>
      </c>
      <c r="U20" s="52">
        <v>24.75</v>
      </c>
      <c r="V20">
        <v>22.27</v>
      </c>
      <c r="W20">
        <v>26.58680055</v>
      </c>
      <c r="AA20" s="9">
        <v>25.3</v>
      </c>
      <c r="AB20" s="9">
        <v>25.24</v>
      </c>
      <c r="AC20" s="9">
        <v>24.75</v>
      </c>
      <c r="AD20" s="51">
        <v>22.27</v>
      </c>
      <c r="AE20" s="51">
        <f t="shared" si="0"/>
        <v>2.8266666666666644</v>
      </c>
      <c r="AF20" s="63">
        <f t="shared" si="1"/>
        <v>26.24</v>
      </c>
      <c r="AG20" s="51">
        <v>26.58680055</v>
      </c>
      <c r="AH20" s="51">
        <f t="shared" si="2"/>
        <v>-1.4901338833333355</v>
      </c>
      <c r="AI20" s="63">
        <f t="shared" si="3"/>
        <v>23.306800549999998</v>
      </c>
    </row>
    <row r="21" spans="1:35">
      <c r="A21" s="1">
        <v>29.68</v>
      </c>
      <c r="B21" s="1">
        <v>24.7</v>
      </c>
      <c r="C21" s="1">
        <v>24.33</v>
      </c>
      <c r="D21" s="1">
        <v>23.59</v>
      </c>
      <c r="R21" s="73">
        <v>29.68</v>
      </c>
      <c r="S21" s="52">
        <v>24.7</v>
      </c>
      <c r="T21" s="52">
        <v>24.33</v>
      </c>
      <c r="U21" s="52">
        <v>23.59</v>
      </c>
      <c r="V21">
        <v>21.96</v>
      </c>
      <c r="W21">
        <v>28.192666330000002</v>
      </c>
      <c r="AA21" s="9">
        <v>24.7</v>
      </c>
      <c r="AB21" s="9">
        <v>24.33</v>
      </c>
      <c r="AC21" s="9">
        <v>23.59</v>
      </c>
      <c r="AD21" s="51">
        <v>21.96</v>
      </c>
      <c r="AE21" s="51">
        <f t="shared" si="0"/>
        <v>2.2466666666666661</v>
      </c>
      <c r="AF21" s="63">
        <f t="shared" si="1"/>
        <v>25.93</v>
      </c>
      <c r="AG21" s="51">
        <v>28.192666330000002</v>
      </c>
      <c r="AH21" s="51">
        <f t="shared" si="2"/>
        <v>-3.9859996633333346</v>
      </c>
      <c r="AI21" s="63">
        <f t="shared" si="3"/>
        <v>24.91266633</v>
      </c>
    </row>
    <row r="22" spans="1:35">
      <c r="A22" s="1">
        <v>29.32</v>
      </c>
      <c r="B22" s="1">
        <v>24.16</v>
      </c>
      <c r="C22" s="1">
        <v>23.59</v>
      </c>
      <c r="D22" s="1">
        <v>22.83</v>
      </c>
      <c r="R22" s="73">
        <v>29.32</v>
      </c>
      <c r="S22" s="52">
        <v>24.16</v>
      </c>
      <c r="T22" s="52">
        <v>23.59</v>
      </c>
      <c r="U22" s="52">
        <v>22.83</v>
      </c>
      <c r="V22">
        <v>21.63</v>
      </c>
      <c r="W22">
        <v>26.89071766</v>
      </c>
      <c r="AA22" s="9">
        <v>24.16</v>
      </c>
      <c r="AB22" s="9">
        <v>23.59</v>
      </c>
      <c r="AC22" s="9">
        <v>22.83</v>
      </c>
      <c r="AD22" s="51">
        <v>21.63</v>
      </c>
      <c r="AE22" s="51">
        <f t="shared" si="0"/>
        <v>1.8966666666666683</v>
      </c>
      <c r="AF22" s="63">
        <f t="shared" si="1"/>
        <v>25.599999999999998</v>
      </c>
      <c r="AG22" s="51">
        <v>26.89071766</v>
      </c>
      <c r="AH22" s="51">
        <f t="shared" si="2"/>
        <v>-3.3640509933333327</v>
      </c>
      <c r="AI22" s="63">
        <f t="shared" si="3"/>
        <v>23.610717659999999</v>
      </c>
    </row>
    <row r="23" spans="1:35">
      <c r="A23" s="1">
        <v>30.28</v>
      </c>
      <c r="B23" s="1">
        <v>25.47</v>
      </c>
      <c r="C23" s="1">
        <v>24.42</v>
      </c>
      <c r="D23" s="1">
        <v>23.56</v>
      </c>
      <c r="R23" s="73">
        <v>30.28</v>
      </c>
      <c r="S23" s="52">
        <v>25.47</v>
      </c>
      <c r="T23" s="52">
        <v>24.42</v>
      </c>
      <c r="U23" s="52">
        <v>23.56</v>
      </c>
      <c r="V23">
        <v>21.68</v>
      </c>
      <c r="W23">
        <v>27.999693820000001</v>
      </c>
      <c r="AA23" s="9">
        <v>25.47</v>
      </c>
      <c r="AB23" s="9">
        <v>24.42</v>
      </c>
      <c r="AC23" s="9">
        <v>23.56</v>
      </c>
      <c r="AD23" s="51">
        <v>21.68</v>
      </c>
      <c r="AE23" s="51">
        <f t="shared" si="0"/>
        <v>2.8033333333333346</v>
      </c>
      <c r="AF23" s="63">
        <f t="shared" si="1"/>
        <v>25.65</v>
      </c>
      <c r="AG23" s="51">
        <v>27.999693820000001</v>
      </c>
      <c r="AH23" s="51">
        <f t="shared" si="2"/>
        <v>-3.5163604866666667</v>
      </c>
      <c r="AI23" s="63">
        <f t="shared" si="3"/>
        <v>24.71969382</v>
      </c>
    </row>
    <row r="24" spans="1:35">
      <c r="A24" s="1">
        <v>31.26</v>
      </c>
      <c r="B24" s="1">
        <v>26.38</v>
      </c>
      <c r="C24" s="1">
        <v>24.24</v>
      </c>
      <c r="D24" s="1">
        <v>24.27</v>
      </c>
      <c r="R24" s="73">
        <v>31.26</v>
      </c>
      <c r="S24" s="52">
        <v>26.38</v>
      </c>
      <c r="T24" s="52">
        <v>24.24</v>
      </c>
      <c r="U24" s="52">
        <v>24.27</v>
      </c>
      <c r="V24">
        <v>23.63</v>
      </c>
      <c r="W24">
        <v>27.661358799999999</v>
      </c>
      <c r="AA24" s="9">
        <v>26.38</v>
      </c>
      <c r="AB24" s="9">
        <v>24.24</v>
      </c>
      <c r="AC24" s="9">
        <v>24.27</v>
      </c>
      <c r="AD24" s="51">
        <v>23.63</v>
      </c>
      <c r="AE24" s="51">
        <f t="shared" si="0"/>
        <v>1.3333333333333357</v>
      </c>
      <c r="AF24" s="63">
        <f t="shared" si="1"/>
        <v>27.599999999999998</v>
      </c>
      <c r="AG24" s="51">
        <v>27.661358799999999</v>
      </c>
      <c r="AH24" s="51">
        <f t="shared" si="2"/>
        <v>-2.6980254666666639</v>
      </c>
      <c r="AI24" s="63">
        <f t="shared" si="3"/>
        <v>24.381358799999997</v>
      </c>
    </row>
    <row r="25" spans="1:35">
      <c r="A25" s="1">
        <v>30.85</v>
      </c>
      <c r="B25" s="1">
        <v>25.16</v>
      </c>
      <c r="C25" s="1">
        <v>25.41</v>
      </c>
      <c r="D25" s="1">
        <v>24.31</v>
      </c>
      <c r="R25" s="73">
        <v>30.85</v>
      </c>
      <c r="S25" s="52">
        <v>25.16</v>
      </c>
      <c r="T25" s="52">
        <v>25.41</v>
      </c>
      <c r="U25" s="52">
        <v>24.31</v>
      </c>
      <c r="V25">
        <v>22.37</v>
      </c>
      <c r="W25">
        <v>28.37792915</v>
      </c>
      <c r="AA25" s="9">
        <v>25.16</v>
      </c>
      <c r="AB25" s="9">
        <v>25.41</v>
      </c>
      <c r="AC25" s="9">
        <v>24.31</v>
      </c>
      <c r="AD25" s="51">
        <v>22.37</v>
      </c>
      <c r="AE25" s="51">
        <f t="shared" si="0"/>
        <v>2.5899999999999963</v>
      </c>
      <c r="AF25" s="63">
        <f t="shared" si="1"/>
        <v>26.34</v>
      </c>
      <c r="AG25" s="51">
        <v>28.37792915</v>
      </c>
      <c r="AH25" s="51">
        <f t="shared" si="2"/>
        <v>-3.4179291500000026</v>
      </c>
      <c r="AI25" s="63">
        <f t="shared" si="3"/>
        <v>25.097929149999999</v>
      </c>
    </row>
    <row r="26" spans="1:35">
      <c r="A26" s="1">
        <v>34.44</v>
      </c>
      <c r="B26" s="1">
        <v>29.18</v>
      </c>
      <c r="C26" s="1">
        <v>29.1</v>
      </c>
      <c r="D26" s="1">
        <v>27.79</v>
      </c>
      <c r="R26" s="74">
        <v>34.44</v>
      </c>
      <c r="S26" s="53">
        <v>29.18</v>
      </c>
      <c r="T26" s="53">
        <v>29.1</v>
      </c>
      <c r="U26" s="53">
        <v>27.79</v>
      </c>
      <c r="V26">
        <v>24.62</v>
      </c>
      <c r="W26">
        <v>30.788508960000001</v>
      </c>
      <c r="AA26" s="34">
        <v>29.18</v>
      </c>
      <c r="AB26" s="34">
        <v>29.1</v>
      </c>
      <c r="AC26" s="34">
        <v>27.79</v>
      </c>
      <c r="AD26" s="51">
        <v>24.62</v>
      </c>
      <c r="AE26" s="51">
        <f t="shared" si="0"/>
        <v>4.0699999999999967</v>
      </c>
      <c r="AF26" s="63">
        <f t="shared" si="1"/>
        <v>28.59</v>
      </c>
      <c r="AG26" s="51">
        <v>30.788508960000001</v>
      </c>
      <c r="AH26" s="51">
        <f t="shared" si="2"/>
        <v>-2.0985089600000038</v>
      </c>
      <c r="AI26" s="63">
        <f t="shared" si="3"/>
        <v>27.50850896</v>
      </c>
    </row>
    <row r="27" spans="1:35">
      <c r="A27" s="1">
        <v>32.1</v>
      </c>
      <c r="B27" s="1">
        <v>28.18</v>
      </c>
      <c r="C27" s="1">
        <v>26.33</v>
      </c>
      <c r="D27" s="1">
        <v>25.62</v>
      </c>
      <c r="R27" s="74">
        <v>32.1</v>
      </c>
      <c r="S27" s="53">
        <v>28.18</v>
      </c>
      <c r="T27" s="53">
        <v>26.33</v>
      </c>
      <c r="U27" s="53">
        <v>25.62</v>
      </c>
      <c r="V27">
        <v>21.46</v>
      </c>
      <c r="W27">
        <v>28.504806330000001</v>
      </c>
      <c r="AA27" s="34">
        <v>28.18</v>
      </c>
      <c r="AB27" s="34">
        <v>26.33</v>
      </c>
      <c r="AC27" s="34">
        <v>25.62</v>
      </c>
      <c r="AD27" s="51">
        <v>21.46</v>
      </c>
      <c r="AE27" s="51">
        <f t="shared" si="0"/>
        <v>5.2499999999999964</v>
      </c>
      <c r="AF27" s="63">
        <f t="shared" si="1"/>
        <v>25.43</v>
      </c>
      <c r="AG27" s="51">
        <v>28.504806330000001</v>
      </c>
      <c r="AH27" s="51">
        <f t="shared" si="2"/>
        <v>-1.7948063300000037</v>
      </c>
      <c r="AI27" s="63">
        <f t="shared" si="3"/>
        <v>25.22480633</v>
      </c>
    </row>
    <row r="28" spans="1:35">
      <c r="A28" s="1">
        <v>32.65</v>
      </c>
      <c r="B28" s="1">
        <v>27.25</v>
      </c>
      <c r="C28" s="1">
        <v>26.01</v>
      </c>
      <c r="D28" s="1">
        <v>25.78</v>
      </c>
      <c r="R28" s="74">
        <v>32.65</v>
      </c>
      <c r="S28" s="53">
        <v>27.25</v>
      </c>
      <c r="T28" s="53">
        <v>26.01</v>
      </c>
      <c r="U28" s="53">
        <v>25.78</v>
      </c>
      <c r="V28">
        <v>22.3</v>
      </c>
      <c r="W28">
        <v>29.132261849999999</v>
      </c>
      <c r="AA28" s="34">
        <v>27.25</v>
      </c>
      <c r="AB28" s="34">
        <v>26.01</v>
      </c>
      <c r="AC28" s="34">
        <v>25.78</v>
      </c>
      <c r="AD28" s="51">
        <v>22.3</v>
      </c>
      <c r="AE28" s="51">
        <f t="shared" si="0"/>
        <v>4.0466666666666669</v>
      </c>
      <c r="AF28" s="63">
        <f t="shared" si="1"/>
        <v>26.27</v>
      </c>
      <c r="AG28" s="51">
        <v>29.132261849999999</v>
      </c>
      <c r="AH28" s="51">
        <f t="shared" si="2"/>
        <v>-2.7855951833333314</v>
      </c>
      <c r="AI28" s="63">
        <f t="shared" si="3"/>
        <v>25.852261849999998</v>
      </c>
    </row>
    <row r="29" spans="1:35">
      <c r="A29" s="1">
        <v>32.450000000000003</v>
      </c>
      <c r="B29" s="1">
        <v>30.09</v>
      </c>
      <c r="C29" s="1">
        <v>27.72</v>
      </c>
      <c r="D29" s="1">
        <v>26.71</v>
      </c>
      <c r="R29" s="74">
        <v>32.450000000000003</v>
      </c>
      <c r="S29" s="53">
        <v>30.09</v>
      </c>
      <c r="T29" s="53">
        <v>27.72</v>
      </c>
      <c r="U29" s="53">
        <v>26.71</v>
      </c>
      <c r="V29">
        <v>23.24</v>
      </c>
      <c r="W29">
        <v>29.97018207</v>
      </c>
      <c r="AA29" s="34">
        <v>30.09</v>
      </c>
      <c r="AB29" s="34">
        <v>27.72</v>
      </c>
      <c r="AC29" s="34">
        <v>26.71</v>
      </c>
      <c r="AD29" s="51">
        <v>23.24</v>
      </c>
      <c r="AE29" s="51">
        <f t="shared" si="0"/>
        <v>4.9333333333333371</v>
      </c>
      <c r="AF29" s="63">
        <f t="shared" si="1"/>
        <v>27.209999999999997</v>
      </c>
      <c r="AG29" s="51">
        <v>29.97018207</v>
      </c>
      <c r="AH29" s="51">
        <f t="shared" si="2"/>
        <v>-1.7968487366666643</v>
      </c>
      <c r="AI29" s="63">
        <f t="shared" si="3"/>
        <v>26.690182069999999</v>
      </c>
    </row>
    <row r="30" spans="1:35">
      <c r="A30" s="1">
        <v>31.61</v>
      </c>
      <c r="B30" s="1">
        <v>27.69</v>
      </c>
      <c r="C30" s="1">
        <v>27.49</v>
      </c>
      <c r="D30" s="1">
        <v>27</v>
      </c>
      <c r="R30" s="74">
        <v>31.61</v>
      </c>
      <c r="S30" s="53">
        <v>27.69</v>
      </c>
      <c r="T30" s="53">
        <v>27.49</v>
      </c>
      <c r="U30" s="53">
        <v>27</v>
      </c>
      <c r="V30">
        <v>23.37</v>
      </c>
      <c r="W30">
        <v>30.12615826</v>
      </c>
      <c r="AA30" s="34">
        <v>27.69</v>
      </c>
      <c r="AB30" s="34">
        <v>27.49</v>
      </c>
      <c r="AC30" s="34">
        <v>27</v>
      </c>
      <c r="AD30" s="51">
        <v>23.37</v>
      </c>
      <c r="AE30" s="51">
        <f t="shared" si="0"/>
        <v>4.0233333333333334</v>
      </c>
      <c r="AF30" s="63">
        <f t="shared" si="1"/>
        <v>27.34</v>
      </c>
      <c r="AG30" s="51">
        <v>30.12615826</v>
      </c>
      <c r="AH30" s="51">
        <f t="shared" si="2"/>
        <v>-2.732824926666666</v>
      </c>
      <c r="AI30" s="63">
        <f t="shared" si="3"/>
        <v>26.846158259999999</v>
      </c>
    </row>
    <row r="31" spans="1:35">
      <c r="A31" s="1">
        <v>31.3</v>
      </c>
      <c r="B31" s="1">
        <v>28.04</v>
      </c>
      <c r="C31" s="1">
        <v>25.79</v>
      </c>
      <c r="D31" s="1">
        <v>25.82</v>
      </c>
      <c r="R31" s="74">
        <v>31.3</v>
      </c>
      <c r="S31" s="53">
        <v>28.04</v>
      </c>
      <c r="T31" s="53">
        <v>25.79</v>
      </c>
      <c r="U31" s="53">
        <v>25.82</v>
      </c>
      <c r="V31">
        <v>22.01</v>
      </c>
      <c r="W31">
        <v>29.826122689999998</v>
      </c>
      <c r="AA31" s="34">
        <v>28.04</v>
      </c>
      <c r="AB31" s="34">
        <v>25.79</v>
      </c>
      <c r="AC31" s="34">
        <v>25.82</v>
      </c>
      <c r="AD31" s="51">
        <v>22.01</v>
      </c>
      <c r="AE31" s="51">
        <f t="shared" si="0"/>
        <v>4.5399999999999991</v>
      </c>
      <c r="AF31" s="63">
        <f t="shared" si="1"/>
        <v>25.98</v>
      </c>
      <c r="AG31" s="51">
        <v>29.826122689999998</v>
      </c>
      <c r="AH31" s="51">
        <f t="shared" si="2"/>
        <v>-3.2761226899999976</v>
      </c>
      <c r="AI31" s="63">
        <f t="shared" si="3"/>
        <v>26.546122689999997</v>
      </c>
    </row>
    <row r="32" spans="1:35">
      <c r="A32" s="1">
        <v>32.39</v>
      </c>
      <c r="B32" s="1">
        <v>28.05</v>
      </c>
      <c r="C32" s="1">
        <v>26.16</v>
      </c>
      <c r="D32" s="1">
        <v>26.81</v>
      </c>
      <c r="R32" s="74">
        <v>32.39</v>
      </c>
      <c r="S32" s="53">
        <v>28.05</v>
      </c>
      <c r="T32" s="53">
        <v>26.16</v>
      </c>
      <c r="U32" s="53">
        <v>26.81</v>
      </c>
      <c r="V32">
        <v>23.13</v>
      </c>
      <c r="W32">
        <v>30.378606749999999</v>
      </c>
      <c r="AA32" s="34">
        <v>28.05</v>
      </c>
      <c r="AB32" s="34">
        <v>26.16</v>
      </c>
      <c r="AC32" s="34">
        <v>26.81</v>
      </c>
      <c r="AD32" s="51">
        <v>23.13</v>
      </c>
      <c r="AE32" s="51">
        <f t="shared" si="0"/>
        <v>3.8766666666666652</v>
      </c>
      <c r="AF32" s="63">
        <f t="shared" si="1"/>
        <v>27.099999999999998</v>
      </c>
      <c r="AG32" s="51">
        <v>30.378606749999999</v>
      </c>
      <c r="AH32" s="51">
        <f t="shared" si="2"/>
        <v>-3.3719400833333353</v>
      </c>
      <c r="AI32" s="63">
        <f t="shared" si="3"/>
        <v>27.098606749999998</v>
      </c>
    </row>
    <row r="33" spans="1:35">
      <c r="A33" s="1">
        <v>33.18</v>
      </c>
      <c r="B33" s="1">
        <v>27.98</v>
      </c>
      <c r="C33" s="1">
        <v>27.12</v>
      </c>
      <c r="D33" s="1">
        <v>26.87</v>
      </c>
      <c r="R33" s="74">
        <v>33.18</v>
      </c>
      <c r="S33" s="53">
        <v>27.98</v>
      </c>
      <c r="T33" s="53">
        <v>27.12</v>
      </c>
      <c r="U33" s="53">
        <v>26.87</v>
      </c>
      <c r="V33">
        <v>23.01</v>
      </c>
      <c r="W33">
        <v>30.25481431</v>
      </c>
      <c r="AA33" s="34">
        <v>27.98</v>
      </c>
      <c r="AB33" s="34">
        <v>27.12</v>
      </c>
      <c r="AC33" s="34">
        <v>26.87</v>
      </c>
      <c r="AD33" s="51">
        <v>23.01</v>
      </c>
      <c r="AE33" s="51">
        <f t="shared" si="0"/>
        <v>4.3133333333333326</v>
      </c>
      <c r="AF33" s="63">
        <f t="shared" si="1"/>
        <v>26.98</v>
      </c>
      <c r="AG33" s="51">
        <v>30.25481431</v>
      </c>
      <c r="AH33" s="51">
        <f t="shared" si="2"/>
        <v>-2.9314809766666663</v>
      </c>
      <c r="AI33" s="63">
        <f t="shared" si="3"/>
        <v>26.974814309999999</v>
      </c>
    </row>
    <row r="34" spans="1:35">
      <c r="A34" s="1">
        <v>33.130000000000003</v>
      </c>
      <c r="B34" s="1">
        <v>27.36</v>
      </c>
      <c r="C34" s="1">
        <v>30.8</v>
      </c>
      <c r="D34" s="1">
        <v>27.28</v>
      </c>
      <c r="R34" s="73">
        <v>33.130000000000003</v>
      </c>
      <c r="S34" s="52">
        <v>27.36</v>
      </c>
      <c r="T34" s="52">
        <v>30.8</v>
      </c>
      <c r="U34" s="52">
        <v>27.28</v>
      </c>
      <c r="V34">
        <v>24.25</v>
      </c>
      <c r="W34">
        <v>29.984214659999999</v>
      </c>
      <c r="AA34" s="9">
        <v>27.36</v>
      </c>
      <c r="AB34" s="9">
        <v>30.8</v>
      </c>
      <c r="AC34" s="9">
        <v>27.28</v>
      </c>
      <c r="AD34" s="51">
        <v>24.25</v>
      </c>
      <c r="AE34" s="51">
        <f t="shared" si="0"/>
        <v>4.2300000000000004</v>
      </c>
      <c r="AF34" s="63">
        <f t="shared" si="1"/>
        <v>28.22</v>
      </c>
      <c r="AG34" s="51">
        <v>29.984214659999999</v>
      </c>
      <c r="AH34" s="51">
        <f t="shared" si="2"/>
        <v>-1.5042146599999988</v>
      </c>
      <c r="AI34" s="63">
        <f t="shared" si="3"/>
        <v>26.704214659999998</v>
      </c>
    </row>
    <row r="35" spans="1:35">
      <c r="A35" s="1">
        <v>33.36</v>
      </c>
      <c r="B35" s="1">
        <v>27.97</v>
      </c>
      <c r="C35" s="1">
        <v>29.3</v>
      </c>
      <c r="D35" s="1">
        <v>27.03</v>
      </c>
      <c r="R35" s="73">
        <v>33.36</v>
      </c>
      <c r="S35" s="52">
        <v>27.97</v>
      </c>
      <c r="T35" s="52">
        <v>29.3</v>
      </c>
      <c r="U35" s="52">
        <v>27.03</v>
      </c>
      <c r="V35">
        <v>23.67</v>
      </c>
      <c r="W35">
        <v>30.164183139999999</v>
      </c>
      <c r="AA35" s="9">
        <v>27.97</v>
      </c>
      <c r="AB35" s="9">
        <v>29.3</v>
      </c>
      <c r="AC35" s="9">
        <v>27.03</v>
      </c>
      <c r="AD35" s="51">
        <v>23.67</v>
      </c>
      <c r="AE35" s="51">
        <f t="shared" si="0"/>
        <v>4.4299999999999962</v>
      </c>
      <c r="AF35" s="63">
        <f t="shared" si="1"/>
        <v>27.64</v>
      </c>
      <c r="AG35" s="51">
        <v>30.164183139999999</v>
      </c>
      <c r="AH35" s="51">
        <f t="shared" si="2"/>
        <v>-2.0641831400000008</v>
      </c>
      <c r="AI35" s="63">
        <f t="shared" si="3"/>
        <v>26.884183139999998</v>
      </c>
    </row>
    <row r="36" spans="1:35">
      <c r="A36" s="1">
        <v>31.73</v>
      </c>
      <c r="B36" s="1">
        <v>27.54</v>
      </c>
      <c r="C36" s="1">
        <v>28.95</v>
      </c>
      <c r="D36" s="1">
        <v>25.17</v>
      </c>
      <c r="R36" s="73">
        <v>31.73</v>
      </c>
      <c r="S36" s="52">
        <v>27.54</v>
      </c>
      <c r="T36" s="52">
        <v>28.95</v>
      </c>
      <c r="U36" s="52">
        <v>25.17</v>
      </c>
      <c r="V36">
        <v>22.05</v>
      </c>
      <c r="W36">
        <v>28.254780360000002</v>
      </c>
      <c r="AA36" s="9">
        <v>27.54</v>
      </c>
      <c r="AB36" s="9">
        <v>28.95</v>
      </c>
      <c r="AC36" s="9">
        <v>25.17</v>
      </c>
      <c r="AD36" s="51">
        <v>22.05</v>
      </c>
      <c r="AE36" s="51">
        <f t="shared" si="0"/>
        <v>5.1699999999999982</v>
      </c>
      <c r="AF36" s="63">
        <f t="shared" si="1"/>
        <v>26.02</v>
      </c>
      <c r="AG36" s="51">
        <v>28.254780360000002</v>
      </c>
      <c r="AH36" s="51">
        <f t="shared" si="2"/>
        <v>-1.0347803600000027</v>
      </c>
      <c r="AI36" s="63">
        <f t="shared" si="3"/>
        <v>24.97478036</v>
      </c>
    </row>
    <row r="37" spans="1:35">
      <c r="A37" s="1">
        <v>32.159999999999997</v>
      </c>
      <c r="B37" s="1">
        <v>28.35</v>
      </c>
      <c r="C37" s="1">
        <v>28.94</v>
      </c>
      <c r="D37" s="1">
        <v>26.43</v>
      </c>
      <c r="R37" s="73">
        <v>32.159999999999997</v>
      </c>
      <c r="S37" s="52">
        <v>28.35</v>
      </c>
      <c r="T37" s="52">
        <v>28.94</v>
      </c>
      <c r="U37" s="52">
        <v>26.43</v>
      </c>
      <c r="V37">
        <v>23.03</v>
      </c>
      <c r="W37">
        <v>29.203168359999999</v>
      </c>
      <c r="AA37" s="9">
        <v>28.35</v>
      </c>
      <c r="AB37" s="9">
        <v>28.94</v>
      </c>
      <c r="AC37" s="9">
        <v>26.43</v>
      </c>
      <c r="AD37" s="51">
        <v>23.03</v>
      </c>
      <c r="AE37" s="51">
        <f t="shared" si="0"/>
        <v>4.8766666666666652</v>
      </c>
      <c r="AF37" s="63">
        <f t="shared" si="1"/>
        <v>27</v>
      </c>
      <c r="AG37" s="51">
        <v>29.203168359999999</v>
      </c>
      <c r="AH37" s="51">
        <f t="shared" si="2"/>
        <v>-1.2965016933333331</v>
      </c>
      <c r="AI37" s="63">
        <f t="shared" si="3"/>
        <v>25.923168359999998</v>
      </c>
    </row>
    <row r="38" spans="1:35">
      <c r="A38" s="1">
        <v>30.68</v>
      </c>
      <c r="B38" s="1">
        <v>26.21</v>
      </c>
      <c r="C38" s="1">
        <v>25.63</v>
      </c>
      <c r="D38" s="1">
        <v>24.2</v>
      </c>
      <c r="R38" s="73">
        <v>30.68</v>
      </c>
      <c r="S38" s="52">
        <v>26.21</v>
      </c>
      <c r="T38" s="52">
        <v>25.63</v>
      </c>
      <c r="U38" s="52">
        <v>24.2</v>
      </c>
      <c r="V38">
        <v>21.27</v>
      </c>
      <c r="W38">
        <v>28.161621950000001</v>
      </c>
      <c r="AA38" s="9">
        <v>26.21</v>
      </c>
      <c r="AB38" s="9">
        <v>25.63</v>
      </c>
      <c r="AC38" s="9">
        <v>24.2</v>
      </c>
      <c r="AD38" s="51">
        <v>21.27</v>
      </c>
      <c r="AE38" s="51">
        <f t="shared" si="0"/>
        <v>4.076666666666668</v>
      </c>
      <c r="AF38" s="63">
        <f t="shared" si="1"/>
        <v>25.24</v>
      </c>
      <c r="AG38" s="51">
        <v>28.161621950000001</v>
      </c>
      <c r="AH38" s="51">
        <f t="shared" si="2"/>
        <v>-2.8149552833333331</v>
      </c>
      <c r="AI38" s="63">
        <f t="shared" si="3"/>
        <v>24.88162195</v>
      </c>
    </row>
    <row r="39" spans="1:35">
      <c r="A39" s="1">
        <v>33.04</v>
      </c>
      <c r="B39" s="1">
        <v>26.74</v>
      </c>
      <c r="C39" s="1">
        <v>28.43</v>
      </c>
      <c r="D39" s="1">
        <v>26.41</v>
      </c>
      <c r="R39" s="73">
        <v>33.04</v>
      </c>
      <c r="S39" s="52">
        <v>26.74</v>
      </c>
      <c r="T39" s="52">
        <v>28.43</v>
      </c>
      <c r="U39" s="52">
        <v>26.41</v>
      </c>
      <c r="V39">
        <v>23.09</v>
      </c>
      <c r="W39">
        <v>30.143995010000001</v>
      </c>
      <c r="AA39" s="9">
        <v>26.74</v>
      </c>
      <c r="AB39" s="9">
        <v>28.43</v>
      </c>
      <c r="AC39" s="9">
        <v>26.41</v>
      </c>
      <c r="AD39" s="51">
        <v>23.09</v>
      </c>
      <c r="AE39" s="51">
        <f t="shared" si="0"/>
        <v>4.1033333333333317</v>
      </c>
      <c r="AF39" s="63">
        <f t="shared" si="1"/>
        <v>27.06</v>
      </c>
      <c r="AG39" s="51">
        <v>30.143995010000001</v>
      </c>
      <c r="AH39" s="51">
        <f t="shared" si="2"/>
        <v>-2.9506616766666696</v>
      </c>
      <c r="AI39" s="63">
        <f t="shared" si="3"/>
        <v>26.86399501</v>
      </c>
    </row>
    <row r="40" spans="1:35">
      <c r="A40" s="1">
        <v>35.1</v>
      </c>
      <c r="B40" s="1">
        <v>28.01</v>
      </c>
      <c r="C40" s="1">
        <v>27.44</v>
      </c>
      <c r="D40" s="1">
        <v>27.26</v>
      </c>
      <c r="R40" s="73">
        <v>35.1</v>
      </c>
      <c r="S40" s="52">
        <v>28.01</v>
      </c>
      <c r="T40" s="52">
        <v>27.44</v>
      </c>
      <c r="U40" s="52">
        <v>27.26</v>
      </c>
      <c r="V40">
        <v>23.64</v>
      </c>
      <c r="W40">
        <v>31.657178519999999</v>
      </c>
      <c r="AA40" s="9">
        <v>28.01</v>
      </c>
      <c r="AB40" s="9">
        <v>27.44</v>
      </c>
      <c r="AC40" s="9">
        <v>27.26</v>
      </c>
      <c r="AD40" s="51">
        <v>23.64</v>
      </c>
      <c r="AE40" s="51">
        <f t="shared" si="0"/>
        <v>3.9300000000000033</v>
      </c>
      <c r="AF40" s="63">
        <f t="shared" si="1"/>
        <v>27.61</v>
      </c>
      <c r="AG40" s="51">
        <v>31.657178519999999</v>
      </c>
      <c r="AH40" s="51">
        <f t="shared" si="2"/>
        <v>-4.0871785199999948</v>
      </c>
      <c r="AI40" s="63">
        <f t="shared" si="3"/>
        <v>28.377178519999998</v>
      </c>
    </row>
    <row r="41" spans="1:35">
      <c r="A41" s="1">
        <v>35.770000000000003</v>
      </c>
      <c r="B41" s="1">
        <v>29.62</v>
      </c>
      <c r="C41" s="1">
        <v>29.24</v>
      </c>
      <c r="D41" s="1">
        <v>28.36</v>
      </c>
      <c r="R41" s="73">
        <v>35.770000000000003</v>
      </c>
      <c r="S41" s="52">
        <v>29.62</v>
      </c>
      <c r="T41" s="52">
        <v>29.24</v>
      </c>
      <c r="U41" s="52">
        <v>28.36</v>
      </c>
      <c r="V41">
        <v>27.12</v>
      </c>
      <c r="W41">
        <v>33.65177353</v>
      </c>
      <c r="AA41" s="9">
        <v>29.62</v>
      </c>
      <c r="AB41" s="9">
        <v>29.24</v>
      </c>
      <c r="AC41" s="9">
        <v>28.36</v>
      </c>
      <c r="AD41" s="51">
        <v>27.12</v>
      </c>
      <c r="AE41" s="51">
        <f t="shared" si="0"/>
        <v>1.9533333333333331</v>
      </c>
      <c r="AF41" s="63">
        <f t="shared" si="1"/>
        <v>31.09</v>
      </c>
      <c r="AG41" s="51">
        <v>33.65177353</v>
      </c>
      <c r="AH41" s="51">
        <f t="shared" si="2"/>
        <v>-4.5784401966666657</v>
      </c>
      <c r="AI41" s="63">
        <f t="shared" si="3"/>
        <v>30.371773529999999</v>
      </c>
    </row>
    <row r="42" spans="1:35">
      <c r="A42" s="1">
        <v>31.94</v>
      </c>
      <c r="B42" s="1">
        <v>30.07</v>
      </c>
      <c r="C42" s="1">
        <v>29.24</v>
      </c>
      <c r="D42" s="1">
        <v>27.58</v>
      </c>
      <c r="R42" s="74">
        <v>31.94</v>
      </c>
      <c r="S42" s="53">
        <v>30.07</v>
      </c>
      <c r="T42" s="53">
        <v>29.24</v>
      </c>
      <c r="U42" s="53">
        <v>27.58</v>
      </c>
      <c r="V42">
        <v>24.78</v>
      </c>
      <c r="W42">
        <v>30.84292336</v>
      </c>
      <c r="AA42" s="34">
        <v>30.07</v>
      </c>
      <c r="AB42" s="34">
        <v>29.24</v>
      </c>
      <c r="AC42" s="34">
        <v>27.58</v>
      </c>
      <c r="AD42" s="51">
        <v>24.78</v>
      </c>
      <c r="AE42" s="51">
        <f t="shared" si="0"/>
        <v>4.1833333333333336</v>
      </c>
      <c r="AF42" s="63">
        <f t="shared" si="1"/>
        <v>28.75</v>
      </c>
      <c r="AG42" s="51">
        <v>30.84292336</v>
      </c>
      <c r="AH42" s="51">
        <f t="shared" si="2"/>
        <v>-1.8795900266666656</v>
      </c>
      <c r="AI42" s="63">
        <f t="shared" si="3"/>
        <v>27.562923359999999</v>
      </c>
    </row>
    <row r="43" spans="1:35">
      <c r="A43" s="1">
        <v>30.03</v>
      </c>
      <c r="B43" s="1">
        <v>28.92</v>
      </c>
      <c r="C43" s="1">
        <v>27.42</v>
      </c>
      <c r="D43" s="1">
        <v>26.65</v>
      </c>
      <c r="R43" s="74">
        <v>30.03</v>
      </c>
      <c r="S43" s="53">
        <v>28.92</v>
      </c>
      <c r="T43" s="53">
        <v>27.42</v>
      </c>
      <c r="U43" s="53">
        <v>26.65</v>
      </c>
      <c r="V43">
        <v>23.91</v>
      </c>
      <c r="W43">
        <v>29.41809838</v>
      </c>
      <c r="AA43" s="34">
        <v>28.92</v>
      </c>
      <c r="AB43" s="34">
        <v>27.42</v>
      </c>
      <c r="AC43" s="34">
        <v>26.65</v>
      </c>
      <c r="AD43" s="51">
        <v>23.91</v>
      </c>
      <c r="AE43" s="51">
        <f t="shared" si="0"/>
        <v>3.7533333333333374</v>
      </c>
      <c r="AF43" s="63">
        <f t="shared" si="1"/>
        <v>27.88</v>
      </c>
      <c r="AG43" s="51">
        <v>29.41809838</v>
      </c>
      <c r="AH43" s="51">
        <f t="shared" si="2"/>
        <v>-1.7547650466666624</v>
      </c>
      <c r="AI43" s="63">
        <f t="shared" si="3"/>
        <v>26.138098379999999</v>
      </c>
    </row>
    <row r="44" spans="1:35">
      <c r="A44" s="1">
        <v>31.98</v>
      </c>
      <c r="B44" s="1">
        <v>29.04</v>
      </c>
      <c r="C44" s="1">
        <v>29.91</v>
      </c>
      <c r="D44" s="1">
        <v>28.11</v>
      </c>
      <c r="R44" s="74">
        <v>31.98</v>
      </c>
      <c r="S44" s="53">
        <v>29.04</v>
      </c>
      <c r="T44" s="53">
        <v>29.91</v>
      </c>
      <c r="U44" s="53">
        <v>28.11</v>
      </c>
      <c r="V44">
        <v>25.55</v>
      </c>
      <c r="W44">
        <v>30.769806540000001</v>
      </c>
      <c r="AA44" s="34">
        <v>29.04</v>
      </c>
      <c r="AB44" s="34">
        <v>29.91</v>
      </c>
      <c r="AC44" s="34">
        <v>28.11</v>
      </c>
      <c r="AD44" s="51">
        <v>25.55</v>
      </c>
      <c r="AE44" s="51">
        <f t="shared" si="0"/>
        <v>3.4699999999999989</v>
      </c>
      <c r="AF44" s="63">
        <f t="shared" si="1"/>
        <v>29.52</v>
      </c>
      <c r="AG44" s="51">
        <v>30.769806540000001</v>
      </c>
      <c r="AH44" s="51">
        <f t="shared" si="2"/>
        <v>-1.7498065400000016</v>
      </c>
      <c r="AI44" s="63">
        <f t="shared" si="3"/>
        <v>27.48980654</v>
      </c>
    </row>
    <row r="45" spans="1:35">
      <c r="A45" s="1">
        <v>30.86</v>
      </c>
      <c r="B45" s="1">
        <v>28.56</v>
      </c>
      <c r="C45" s="1">
        <v>27.82</v>
      </c>
      <c r="D45" s="1">
        <v>27.14</v>
      </c>
      <c r="R45" s="74">
        <v>30.86</v>
      </c>
      <c r="S45" s="53">
        <v>28.56</v>
      </c>
      <c r="T45" s="53">
        <v>27.82</v>
      </c>
      <c r="U45" s="53">
        <v>27.14</v>
      </c>
      <c r="V45">
        <v>25.09</v>
      </c>
      <c r="W45">
        <v>29.886151699999999</v>
      </c>
      <c r="AA45" s="34">
        <v>28.56</v>
      </c>
      <c r="AB45" s="34">
        <v>27.82</v>
      </c>
      <c r="AC45" s="34">
        <v>27.14</v>
      </c>
      <c r="AD45" s="51">
        <v>25.09</v>
      </c>
      <c r="AE45" s="51">
        <f t="shared" si="0"/>
        <v>2.75</v>
      </c>
      <c r="AF45" s="63">
        <f t="shared" si="1"/>
        <v>29.06</v>
      </c>
      <c r="AG45" s="51">
        <v>29.886151699999999</v>
      </c>
      <c r="AH45" s="51">
        <f t="shared" si="2"/>
        <v>-2.0461516999999994</v>
      </c>
      <c r="AI45" s="63">
        <f t="shared" si="3"/>
        <v>26.606151699999998</v>
      </c>
    </row>
    <row r="46" spans="1:35">
      <c r="A46" s="1">
        <v>34.72</v>
      </c>
      <c r="B46" s="1">
        <v>31.13</v>
      </c>
      <c r="C46" s="1">
        <v>29.64</v>
      </c>
      <c r="D46" s="1">
        <v>28.2</v>
      </c>
      <c r="R46" s="74">
        <v>34.72</v>
      </c>
      <c r="S46" s="53">
        <v>31.13</v>
      </c>
      <c r="T46" s="53">
        <v>29.64</v>
      </c>
      <c r="U46" s="53">
        <v>28.2</v>
      </c>
      <c r="V46">
        <v>25.26</v>
      </c>
      <c r="W46">
        <v>31.153089980000001</v>
      </c>
      <c r="AA46" s="34">
        <v>31.13</v>
      </c>
      <c r="AB46" s="34">
        <v>29.64</v>
      </c>
      <c r="AC46" s="34">
        <v>28.2</v>
      </c>
      <c r="AD46" s="51">
        <v>25.26</v>
      </c>
      <c r="AE46" s="51">
        <f t="shared" si="0"/>
        <v>4.3966666666666647</v>
      </c>
      <c r="AF46" s="63">
        <f t="shared" si="1"/>
        <v>29.23</v>
      </c>
      <c r="AG46" s="51">
        <v>31.153089980000001</v>
      </c>
      <c r="AH46" s="51">
        <f t="shared" si="2"/>
        <v>-1.4964233133333344</v>
      </c>
      <c r="AI46" s="63">
        <f t="shared" si="3"/>
        <v>27.87308998</v>
      </c>
    </row>
    <row r="47" spans="1:35">
      <c r="A47" s="1">
        <v>32.06</v>
      </c>
      <c r="B47" s="1">
        <v>29.16</v>
      </c>
      <c r="C47" s="1">
        <v>28.23</v>
      </c>
      <c r="D47" s="1">
        <v>27.07</v>
      </c>
      <c r="R47" s="74">
        <v>32.06</v>
      </c>
      <c r="S47" s="53">
        <v>29.16</v>
      </c>
      <c r="T47" s="53">
        <v>28.23</v>
      </c>
      <c r="U47" s="53">
        <v>27.07</v>
      </c>
      <c r="V47">
        <v>24.93</v>
      </c>
      <c r="W47">
        <v>30.140147259999999</v>
      </c>
      <c r="AA47" s="34">
        <v>29.16</v>
      </c>
      <c r="AB47" s="34">
        <v>28.23</v>
      </c>
      <c r="AC47" s="34">
        <v>27.07</v>
      </c>
      <c r="AD47" s="51">
        <v>24.93</v>
      </c>
      <c r="AE47" s="51">
        <f t="shared" si="0"/>
        <v>3.2233333333333363</v>
      </c>
      <c r="AF47" s="63">
        <f t="shared" si="1"/>
        <v>28.9</v>
      </c>
      <c r="AG47" s="51">
        <v>30.140147259999999</v>
      </c>
      <c r="AH47" s="51">
        <f t="shared" si="2"/>
        <v>-1.9868139266666631</v>
      </c>
      <c r="AI47" s="63">
        <f t="shared" si="3"/>
        <v>26.860147259999998</v>
      </c>
    </row>
    <row r="48" spans="1:35">
      <c r="A48" s="1">
        <v>31.95</v>
      </c>
      <c r="B48" s="1">
        <v>28.13</v>
      </c>
      <c r="C48" s="1">
        <v>27.36</v>
      </c>
      <c r="D48" s="1">
        <v>26.86</v>
      </c>
      <c r="R48" s="74">
        <v>31.95</v>
      </c>
      <c r="S48" s="53">
        <v>28.13</v>
      </c>
      <c r="T48" s="53">
        <v>27.36</v>
      </c>
      <c r="U48" s="53">
        <v>26.86</v>
      </c>
      <c r="V48">
        <v>24.29</v>
      </c>
      <c r="W48">
        <v>30.451368349999999</v>
      </c>
      <c r="AA48" s="34">
        <v>28.13</v>
      </c>
      <c r="AB48" s="34">
        <v>27.36</v>
      </c>
      <c r="AC48" s="34">
        <v>26.86</v>
      </c>
      <c r="AD48" s="51">
        <v>24.29</v>
      </c>
      <c r="AE48" s="51">
        <f t="shared" si="0"/>
        <v>3.16</v>
      </c>
      <c r="AF48" s="63">
        <f t="shared" si="1"/>
        <v>28.259999999999998</v>
      </c>
      <c r="AG48" s="51">
        <v>30.451368349999999</v>
      </c>
      <c r="AH48" s="51">
        <f t="shared" si="2"/>
        <v>-3.0013683499999999</v>
      </c>
      <c r="AI48" s="63">
        <f t="shared" si="3"/>
        <v>27.171368349999998</v>
      </c>
    </row>
    <row r="49" spans="1:35">
      <c r="A49" s="1">
        <v>30.49</v>
      </c>
      <c r="B49" s="1">
        <v>29.29</v>
      </c>
      <c r="C49" s="1">
        <v>29.82</v>
      </c>
      <c r="D49" s="1">
        <v>27.54</v>
      </c>
      <c r="R49" s="74">
        <v>30.49</v>
      </c>
      <c r="S49" s="53">
        <v>29.29</v>
      </c>
      <c r="T49" s="53">
        <v>29.82</v>
      </c>
      <c r="U49" s="53">
        <v>27.54</v>
      </c>
      <c r="V49">
        <v>25.49</v>
      </c>
      <c r="W49" t="s">
        <v>235</v>
      </c>
      <c r="AA49" s="34">
        <v>29.29</v>
      </c>
      <c r="AB49" s="34">
        <v>29.82</v>
      </c>
      <c r="AC49" s="34">
        <v>27.54</v>
      </c>
      <c r="AD49" s="51">
        <v>25.49</v>
      </c>
      <c r="AE49" s="51">
        <f t="shared" si="0"/>
        <v>3.393333333333338</v>
      </c>
      <c r="AF49" s="63">
        <f t="shared" si="1"/>
        <v>29.459999999999997</v>
      </c>
      <c r="AG49" s="51" t="s">
        <v>235</v>
      </c>
    </row>
    <row r="50" spans="1:35">
      <c r="R50" s="73"/>
      <c r="S50" s="52"/>
      <c r="T50" s="52"/>
      <c r="U50" s="52"/>
      <c r="V50">
        <v>21.56</v>
      </c>
      <c r="W50">
        <v>27.23643049</v>
      </c>
      <c r="AD50" s="51">
        <v>21.56</v>
      </c>
      <c r="AE50" s="51">
        <f>AVERAGE(AE2:AE49)</f>
        <v>3.9680555555555568</v>
      </c>
      <c r="AF50" s="63">
        <f t="shared" si="1"/>
        <v>25.529999999999998</v>
      </c>
      <c r="AG50" s="51">
        <v>27.23643049</v>
      </c>
      <c r="AH50" s="51">
        <f>AVERAGE(AH2:AH49)</f>
        <v>-3.2816874937588643</v>
      </c>
      <c r="AI50" s="63">
        <f t="shared" si="3"/>
        <v>23.956430489999999</v>
      </c>
    </row>
    <row r="51" spans="1:35">
      <c r="R51" s="73"/>
      <c r="S51" s="52"/>
      <c r="T51" s="52"/>
      <c r="U51" s="52"/>
      <c r="V51">
        <v>20.34</v>
      </c>
      <c r="W51">
        <v>27.13081588</v>
      </c>
      <c r="AD51" s="51">
        <v>20.34</v>
      </c>
      <c r="AF51" s="63">
        <f t="shared" si="1"/>
        <v>24.31</v>
      </c>
      <c r="AG51" s="51">
        <v>27.13081588</v>
      </c>
      <c r="AI51" s="63">
        <f t="shared" si="3"/>
        <v>23.850815879999999</v>
      </c>
    </row>
    <row r="52" spans="1:35">
      <c r="R52" s="73"/>
      <c r="S52" s="52"/>
      <c r="T52" s="52"/>
      <c r="U52" s="52"/>
      <c r="V52">
        <v>20.59</v>
      </c>
      <c r="W52">
        <v>27.411967239999999</v>
      </c>
      <c r="AD52" s="51">
        <v>20.59</v>
      </c>
      <c r="AF52" s="63">
        <f t="shared" si="1"/>
        <v>24.56</v>
      </c>
      <c r="AG52" s="51">
        <v>27.411967239999999</v>
      </c>
      <c r="AI52" s="63">
        <f t="shared" si="3"/>
        <v>24.131967239999998</v>
      </c>
    </row>
    <row r="53" spans="1:35">
      <c r="R53" s="73"/>
      <c r="S53" s="52"/>
      <c r="T53" s="52"/>
      <c r="U53" s="52"/>
      <c r="V53">
        <v>19.86</v>
      </c>
      <c r="W53">
        <v>26.52373699</v>
      </c>
      <c r="AD53" s="51">
        <v>19.86</v>
      </c>
      <c r="AF53" s="63">
        <f t="shared" si="1"/>
        <v>23.83</v>
      </c>
      <c r="AG53" s="51">
        <v>26.52373699</v>
      </c>
      <c r="AI53" s="63">
        <f t="shared" si="3"/>
        <v>23.243736989999999</v>
      </c>
    </row>
    <row r="54" spans="1:35">
      <c r="R54" s="73"/>
      <c r="S54" s="52"/>
      <c r="T54" s="52"/>
      <c r="U54" s="52"/>
      <c r="V54">
        <v>20.149999999999999</v>
      </c>
      <c r="W54">
        <v>27.258500659999999</v>
      </c>
      <c r="AD54" s="51">
        <v>20.149999999999999</v>
      </c>
      <c r="AF54" s="63">
        <f t="shared" si="1"/>
        <v>24.119999999999997</v>
      </c>
      <c r="AG54" s="51">
        <v>27.258500659999999</v>
      </c>
      <c r="AI54" s="63">
        <f t="shared" si="3"/>
        <v>23.978500659999998</v>
      </c>
    </row>
    <row r="55" spans="1:35">
      <c r="R55" s="73"/>
      <c r="S55" s="52"/>
      <c r="T55" s="52"/>
      <c r="U55" s="52"/>
      <c r="V55">
        <v>20.2</v>
      </c>
      <c r="W55">
        <v>27.235284629999999</v>
      </c>
      <c r="AD55" s="51">
        <v>20.2</v>
      </c>
      <c r="AF55" s="63">
        <f t="shared" si="1"/>
        <v>24.169999999999998</v>
      </c>
      <c r="AG55" s="51">
        <v>27.235284629999999</v>
      </c>
      <c r="AI55" s="63">
        <f t="shared" si="3"/>
        <v>23.955284629999998</v>
      </c>
    </row>
    <row r="56" spans="1:35">
      <c r="R56" s="73"/>
      <c r="S56" s="52"/>
      <c r="T56" s="52"/>
      <c r="U56" s="52"/>
      <c r="V56">
        <v>20.51</v>
      </c>
      <c r="W56">
        <v>28.638194649999999</v>
      </c>
      <c r="AD56" s="51">
        <v>20.51</v>
      </c>
      <c r="AF56" s="63">
        <f t="shared" si="1"/>
        <v>24.48</v>
      </c>
      <c r="AG56" s="51">
        <v>28.638194649999999</v>
      </c>
      <c r="AI56" s="63">
        <f t="shared" si="3"/>
        <v>25.358194649999998</v>
      </c>
    </row>
    <row r="57" spans="1:35">
      <c r="R57" s="73"/>
      <c r="S57" s="52"/>
      <c r="T57" s="52"/>
      <c r="U57" s="52"/>
      <c r="V57">
        <v>20.67</v>
      </c>
      <c r="W57">
        <v>27.681129989999999</v>
      </c>
      <c r="AD57" s="51">
        <v>20.67</v>
      </c>
      <c r="AF57" s="63">
        <f t="shared" si="1"/>
        <v>24.64</v>
      </c>
      <c r="AG57" s="51">
        <v>27.681129989999999</v>
      </c>
      <c r="AI57" s="63">
        <f t="shared" si="3"/>
        <v>24.401129989999998</v>
      </c>
    </row>
    <row r="58" spans="1:35">
      <c r="R58" s="74"/>
      <c r="S58" s="53"/>
      <c r="T58" s="53"/>
      <c r="U58" s="53"/>
      <c r="V58">
        <v>22.31</v>
      </c>
      <c r="W58">
        <v>29.786764760000001</v>
      </c>
      <c r="AA58" s="34"/>
      <c r="AB58" s="34"/>
      <c r="AC58" s="34"/>
      <c r="AD58" s="51">
        <v>22.31</v>
      </c>
      <c r="AF58" s="63">
        <f t="shared" si="1"/>
        <v>26.279999999999998</v>
      </c>
      <c r="AG58" s="51">
        <v>29.786764760000001</v>
      </c>
      <c r="AI58" s="63">
        <f t="shared" si="3"/>
        <v>26.506764759999999</v>
      </c>
    </row>
    <row r="59" spans="1:35">
      <c r="R59" s="74"/>
      <c r="S59" s="53"/>
      <c r="T59" s="53"/>
      <c r="U59" s="53"/>
      <c r="V59">
        <v>22.26</v>
      </c>
      <c r="W59">
        <v>29.146368290000002</v>
      </c>
      <c r="AA59" s="34"/>
      <c r="AB59" s="34"/>
      <c r="AC59" s="34"/>
      <c r="AD59" s="51">
        <v>22.26</v>
      </c>
      <c r="AF59" s="63">
        <f t="shared" si="1"/>
        <v>26.23</v>
      </c>
      <c r="AG59" s="51">
        <v>29.146368290000002</v>
      </c>
      <c r="AI59" s="63">
        <f t="shared" si="3"/>
        <v>25.86636829</v>
      </c>
    </row>
    <row r="60" spans="1:35">
      <c r="R60" s="74"/>
      <c r="S60" s="53"/>
      <c r="T60" s="53"/>
      <c r="U60" s="53"/>
      <c r="V60">
        <v>19.899999999999999</v>
      </c>
      <c r="W60">
        <v>27.170794690000001</v>
      </c>
      <c r="AA60" s="34"/>
      <c r="AB60" s="34"/>
      <c r="AC60" s="34"/>
      <c r="AD60" s="51">
        <v>19.899999999999999</v>
      </c>
      <c r="AF60" s="63">
        <f t="shared" si="1"/>
        <v>23.869999999999997</v>
      </c>
      <c r="AG60" s="51">
        <v>27.170794690000001</v>
      </c>
      <c r="AI60" s="63">
        <f t="shared" si="3"/>
        <v>23.89079469</v>
      </c>
    </row>
    <row r="61" spans="1:35">
      <c r="R61" s="74"/>
      <c r="S61" s="53"/>
      <c r="T61" s="53"/>
      <c r="U61" s="53"/>
      <c r="V61">
        <v>20.36</v>
      </c>
      <c r="W61">
        <v>28.120929719999999</v>
      </c>
      <c r="AA61" s="34"/>
      <c r="AB61" s="34"/>
      <c r="AC61" s="34"/>
      <c r="AD61" s="51">
        <v>20.36</v>
      </c>
      <c r="AF61" s="63">
        <f t="shared" si="1"/>
        <v>24.33</v>
      </c>
      <c r="AG61" s="51">
        <v>28.120929719999999</v>
      </c>
      <c r="AI61" s="63">
        <f t="shared" si="3"/>
        <v>24.840929719999998</v>
      </c>
    </row>
    <row r="62" spans="1:35">
      <c r="R62" s="74"/>
      <c r="S62" s="53"/>
      <c r="T62" s="53"/>
      <c r="U62" s="53"/>
      <c r="V62">
        <v>21.83</v>
      </c>
      <c r="W62">
        <v>30.235930700000001</v>
      </c>
      <c r="AA62" s="34"/>
      <c r="AB62" s="34"/>
      <c r="AC62" s="34"/>
      <c r="AD62" s="51">
        <v>21.83</v>
      </c>
      <c r="AF62" s="63">
        <f t="shared" si="1"/>
        <v>25.799999999999997</v>
      </c>
      <c r="AG62" s="51">
        <v>30.235930700000001</v>
      </c>
      <c r="AI62" s="63">
        <f t="shared" si="3"/>
        <v>26.9559307</v>
      </c>
    </row>
    <row r="63" spans="1:35">
      <c r="R63" s="74"/>
      <c r="S63" s="53"/>
      <c r="T63" s="53"/>
      <c r="U63" s="53"/>
      <c r="V63">
        <v>20.6</v>
      </c>
      <c r="W63">
        <v>28.772507829999999</v>
      </c>
      <c r="AA63" s="34"/>
      <c r="AB63" s="34"/>
      <c r="AC63" s="34"/>
      <c r="AD63" s="51">
        <v>20.6</v>
      </c>
      <c r="AF63" s="63">
        <f t="shared" si="1"/>
        <v>24.57</v>
      </c>
      <c r="AG63" s="51">
        <v>28.772507829999999</v>
      </c>
      <c r="AI63" s="63">
        <f t="shared" si="3"/>
        <v>25.492507829999997</v>
      </c>
    </row>
    <row r="64" spans="1:35">
      <c r="R64" s="74"/>
      <c r="S64" s="53"/>
      <c r="T64" s="53"/>
      <c r="U64" s="53"/>
      <c r="V64">
        <v>19.93</v>
      </c>
      <c r="W64">
        <v>28.890940950000001</v>
      </c>
      <c r="AA64" s="34"/>
      <c r="AB64" s="34"/>
      <c r="AC64" s="34"/>
      <c r="AD64" s="51">
        <v>19.93</v>
      </c>
      <c r="AF64" s="63">
        <f t="shared" si="1"/>
        <v>23.9</v>
      </c>
      <c r="AG64" s="51">
        <v>28.890940950000001</v>
      </c>
      <c r="AI64" s="63">
        <f t="shared" si="3"/>
        <v>25.61094095</v>
      </c>
    </row>
    <row r="65" spans="18:35">
      <c r="R65" s="74"/>
      <c r="S65" s="53"/>
      <c r="T65" s="53"/>
      <c r="U65" s="53"/>
      <c r="V65">
        <v>19.98</v>
      </c>
      <c r="W65">
        <v>28.306505980000001</v>
      </c>
      <c r="AA65" s="34"/>
      <c r="AB65" s="34"/>
      <c r="AC65" s="34"/>
      <c r="AD65" s="51">
        <v>19.98</v>
      </c>
      <c r="AF65" s="63">
        <f t="shared" si="1"/>
        <v>23.95</v>
      </c>
      <c r="AG65" s="51">
        <v>28.306505980000001</v>
      </c>
      <c r="AI65" s="63">
        <f t="shared" si="3"/>
        <v>25.02650598</v>
      </c>
    </row>
    <row r="66" spans="18:35">
      <c r="R66" s="73"/>
      <c r="S66" s="52"/>
      <c r="T66" s="52"/>
      <c r="U66" s="52"/>
      <c r="V66">
        <v>22.04</v>
      </c>
      <c r="W66">
        <v>27.227883089999999</v>
      </c>
      <c r="AD66" s="51">
        <v>22.04</v>
      </c>
      <c r="AF66" s="63">
        <f t="shared" si="1"/>
        <v>26.009999999999998</v>
      </c>
      <c r="AG66" s="51">
        <v>27.227883089999999</v>
      </c>
      <c r="AI66" s="63">
        <f t="shared" si="3"/>
        <v>23.947883089999998</v>
      </c>
    </row>
    <row r="67" spans="18:35">
      <c r="R67" s="73"/>
      <c r="S67" s="52"/>
      <c r="T67" s="52"/>
      <c r="U67" s="52"/>
      <c r="V67">
        <v>23.5</v>
      </c>
      <c r="W67">
        <v>27.38305106</v>
      </c>
      <c r="AD67" s="51">
        <v>23.5</v>
      </c>
      <c r="AF67" s="63">
        <f t="shared" ref="AF67:AF73" si="4">AD67+3.97</f>
        <v>27.47</v>
      </c>
      <c r="AG67" s="51">
        <v>27.38305106</v>
      </c>
      <c r="AI67" s="63">
        <f t="shared" ref="AI67:AI73" si="5">AG67-3.28</f>
        <v>24.103051059999999</v>
      </c>
    </row>
    <row r="68" spans="18:35">
      <c r="R68" s="73"/>
      <c r="S68" s="52"/>
      <c r="T68" s="52"/>
      <c r="U68" s="52"/>
      <c r="V68">
        <v>23.03</v>
      </c>
      <c r="W68">
        <v>26.68181015</v>
      </c>
      <c r="AD68" s="51">
        <v>23.03</v>
      </c>
      <c r="AF68" s="63">
        <f t="shared" si="4"/>
        <v>27</v>
      </c>
      <c r="AG68" s="51">
        <v>26.68181015</v>
      </c>
      <c r="AI68" s="63">
        <f t="shared" si="5"/>
        <v>23.401810149999999</v>
      </c>
    </row>
    <row r="69" spans="18:35">
      <c r="R69" s="73"/>
      <c r="S69" s="52"/>
      <c r="T69" s="52"/>
      <c r="U69" s="52"/>
      <c r="V69">
        <v>22.15</v>
      </c>
      <c r="W69">
        <v>27.273201350000001</v>
      </c>
      <c r="AD69" s="51">
        <v>22.15</v>
      </c>
      <c r="AF69" s="63">
        <f t="shared" si="4"/>
        <v>26.119999999999997</v>
      </c>
      <c r="AG69" s="51">
        <v>27.273201350000001</v>
      </c>
      <c r="AI69" s="63">
        <f t="shared" si="5"/>
        <v>23.99320135</v>
      </c>
    </row>
    <row r="70" spans="18:35">
      <c r="R70" s="73"/>
      <c r="S70" s="52"/>
      <c r="T70" s="52"/>
      <c r="U70" s="52"/>
      <c r="V70">
        <v>22.6</v>
      </c>
      <c r="W70">
        <v>27.135079990000001</v>
      </c>
      <c r="AD70" s="51">
        <v>22.6</v>
      </c>
      <c r="AF70" s="63">
        <f t="shared" si="4"/>
        <v>26.57</v>
      </c>
      <c r="AG70" s="51">
        <v>27.135079990000001</v>
      </c>
      <c r="AI70" s="63">
        <f t="shared" si="5"/>
        <v>23.85507999</v>
      </c>
    </row>
    <row r="71" spans="18:35">
      <c r="R71" s="73"/>
      <c r="S71" s="52"/>
      <c r="T71" s="52"/>
      <c r="U71" s="52"/>
      <c r="V71">
        <v>22.79</v>
      </c>
      <c r="W71">
        <v>28.220084159999999</v>
      </c>
      <c r="AD71" s="51">
        <v>22.79</v>
      </c>
      <c r="AF71" s="63">
        <f t="shared" si="4"/>
        <v>26.759999999999998</v>
      </c>
      <c r="AG71" s="51">
        <v>28.220084159999999</v>
      </c>
      <c r="AI71" s="63">
        <f t="shared" si="5"/>
        <v>24.940084159999998</v>
      </c>
    </row>
    <row r="72" spans="18:35">
      <c r="R72" s="73"/>
      <c r="S72" s="52"/>
      <c r="T72" s="52"/>
      <c r="U72" s="52"/>
      <c r="V72">
        <v>23.88</v>
      </c>
      <c r="W72">
        <v>28.42436567</v>
      </c>
      <c r="AD72" s="51">
        <v>23.88</v>
      </c>
      <c r="AF72" s="63">
        <f t="shared" si="4"/>
        <v>27.849999999999998</v>
      </c>
      <c r="AG72" s="51">
        <v>28.42436567</v>
      </c>
      <c r="AI72" s="63">
        <f t="shared" si="5"/>
        <v>25.144365669999999</v>
      </c>
    </row>
    <row r="73" spans="18:35">
      <c r="R73" s="73"/>
      <c r="S73" s="52"/>
      <c r="T73" s="52"/>
      <c r="U73" s="52"/>
      <c r="V73">
        <v>22.21</v>
      </c>
      <c r="W73">
        <v>26.210121950000001</v>
      </c>
      <c r="AD73" s="51">
        <v>22.21</v>
      </c>
      <c r="AF73" s="63">
        <f t="shared" si="4"/>
        <v>26.18</v>
      </c>
      <c r="AG73" s="51">
        <v>26.210121950000001</v>
      </c>
      <c r="AI73" s="63">
        <f t="shared" si="5"/>
        <v>22.93012195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172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opLeftCell="AY1" workbookViewId="0">
      <selection activeCell="BJ1" sqref="BJ1:BQ1048576"/>
    </sheetView>
  </sheetViews>
  <sheetFormatPr baseColWidth="10" defaultRowHeight="12" x14ac:dyDescent="0"/>
  <cols>
    <col min="1" max="1" width="14.5" style="16" customWidth="1"/>
    <col min="2" max="4" width="14.5" style="9" customWidth="1"/>
    <col min="6" max="6" width="14.5" style="16" customWidth="1"/>
    <col min="7" max="9" width="14.5" style="9" customWidth="1"/>
    <col min="10" max="11" width="10.83203125" style="51"/>
    <col min="35" max="37" width="14.5" style="65" customWidth="1"/>
    <col min="38" max="39" width="15.1640625" style="51" customWidth="1"/>
    <col min="40" max="40" width="15.1640625" style="63" customWidth="1"/>
    <col min="41" max="42" width="14.1640625" style="51" customWidth="1"/>
    <col min="43" max="43" width="14.1640625" style="63" customWidth="1"/>
    <col min="52" max="53" width="14.5" style="65" customWidth="1"/>
    <col min="54" max="55" width="15.1640625" style="51" customWidth="1"/>
    <col min="56" max="56" width="15.1640625" style="63" customWidth="1"/>
    <col min="57" max="58" width="14.1640625" style="51" customWidth="1"/>
    <col min="59" max="59" width="14.1640625" style="63" customWidth="1"/>
    <col min="62" max="63" width="14.5" style="65" customWidth="1"/>
    <col min="64" max="65" width="15.1640625" style="51" customWidth="1"/>
    <col min="66" max="66" width="15.1640625" style="63" customWidth="1"/>
    <col min="67" max="68" width="14.1640625" style="51" customWidth="1"/>
    <col min="69" max="69" width="14.1640625" style="63" customWidth="1"/>
  </cols>
  <sheetData>
    <row r="1" spans="1:69" ht="30">
      <c r="A1" s="29" t="s">
        <v>34</v>
      </c>
      <c r="B1" s="26" t="s">
        <v>45</v>
      </c>
      <c r="C1" s="26" t="s">
        <v>46</v>
      </c>
      <c r="D1" s="26" t="s">
        <v>27</v>
      </c>
      <c r="F1" s="29" t="s">
        <v>34</v>
      </c>
      <c r="G1" s="26" t="s">
        <v>45</v>
      </c>
      <c r="H1" s="26" t="s">
        <v>46</v>
      </c>
      <c r="I1" s="26" t="s">
        <v>27</v>
      </c>
      <c r="J1" s="70" t="s">
        <v>225</v>
      </c>
      <c r="K1" s="70" t="s">
        <v>226</v>
      </c>
      <c r="AI1" s="62" t="s">
        <v>45</v>
      </c>
      <c r="AJ1" s="62" t="s">
        <v>46</v>
      </c>
      <c r="AK1" s="62" t="s">
        <v>27</v>
      </c>
      <c r="AL1" s="70" t="s">
        <v>225</v>
      </c>
      <c r="AM1" s="70" t="s">
        <v>227</v>
      </c>
      <c r="AN1" s="71" t="s">
        <v>228</v>
      </c>
      <c r="AO1" s="70" t="s">
        <v>226</v>
      </c>
      <c r="AP1" s="70"/>
      <c r="AQ1" s="71" t="s">
        <v>229</v>
      </c>
      <c r="AZ1" s="62" t="s">
        <v>46</v>
      </c>
      <c r="BA1" s="62" t="s">
        <v>27</v>
      </c>
      <c r="BB1" s="70" t="s">
        <v>225</v>
      </c>
      <c r="BC1" s="70" t="s">
        <v>227</v>
      </c>
      <c r="BD1" s="71" t="s">
        <v>228</v>
      </c>
      <c r="BE1" s="70" t="s">
        <v>226</v>
      </c>
      <c r="BF1" s="70"/>
      <c r="BG1" s="71" t="s">
        <v>229</v>
      </c>
      <c r="BJ1" s="62" t="s">
        <v>46</v>
      </c>
      <c r="BK1" s="62" t="s">
        <v>27</v>
      </c>
      <c r="BL1" s="70" t="s">
        <v>225</v>
      </c>
      <c r="BM1" s="70" t="s">
        <v>227</v>
      </c>
      <c r="BN1" s="71" t="s">
        <v>228</v>
      </c>
      <c r="BO1" s="70" t="s">
        <v>226</v>
      </c>
      <c r="BP1" s="70"/>
      <c r="BQ1" s="71" t="s">
        <v>229</v>
      </c>
    </row>
    <row r="2" spans="1:69">
      <c r="A2" s="16">
        <v>28.43</v>
      </c>
      <c r="B2" s="9">
        <v>29.5</v>
      </c>
      <c r="C2" s="9">
        <v>31.58</v>
      </c>
      <c r="D2" s="9">
        <v>30.1</v>
      </c>
      <c r="F2" s="16">
        <v>28.43</v>
      </c>
      <c r="G2" s="9">
        <v>29.5</v>
      </c>
      <c r="H2" s="9">
        <v>31.58</v>
      </c>
      <c r="I2" s="9">
        <v>30.1</v>
      </c>
      <c r="J2" s="51">
        <v>25.57</v>
      </c>
      <c r="K2" s="51">
        <v>26.3</v>
      </c>
      <c r="AI2" s="65">
        <v>29.5</v>
      </c>
      <c r="AJ2" s="65">
        <v>31.58</v>
      </c>
      <c r="AK2" s="65">
        <v>30.1</v>
      </c>
      <c r="AL2" s="51">
        <v>25.57</v>
      </c>
      <c r="AM2" s="51">
        <f>AI2-AL2</f>
        <v>3.9299999999999997</v>
      </c>
      <c r="AN2" s="63">
        <f t="shared" ref="AN2:AN33" si="0">AL2+6.64</f>
        <v>32.21</v>
      </c>
      <c r="AO2" s="51">
        <v>26.3</v>
      </c>
      <c r="AP2" s="51">
        <f t="shared" ref="AP2:AP49" si="1">AJ2-AO2</f>
        <v>5.2799999999999976</v>
      </c>
      <c r="AQ2" s="63">
        <f>AO2+6.15</f>
        <v>32.450000000000003</v>
      </c>
      <c r="AZ2" s="65">
        <v>31.58</v>
      </c>
      <c r="BA2" s="65">
        <v>30.1</v>
      </c>
      <c r="BB2" s="51">
        <v>25.57</v>
      </c>
      <c r="BC2" s="51">
        <f>BA2-BB2</f>
        <v>4.5300000000000011</v>
      </c>
      <c r="BD2" s="63">
        <f>BB2+5.54</f>
        <v>31.11</v>
      </c>
      <c r="BE2" s="51">
        <v>26.3</v>
      </c>
      <c r="BF2" s="51">
        <f>BA2-BE2</f>
        <v>3.8000000000000007</v>
      </c>
      <c r="BG2" s="63">
        <f>BE2+4.77</f>
        <v>31.07</v>
      </c>
      <c r="BJ2" s="65">
        <v>31.58</v>
      </c>
      <c r="BK2" s="65">
        <v>30.1</v>
      </c>
      <c r="BL2" s="51">
        <v>25.57</v>
      </c>
      <c r="BM2" s="51">
        <f>((BJ2+BK2)/2)-BL2</f>
        <v>5.27</v>
      </c>
      <c r="BN2" s="63">
        <f>BL2+6.22</f>
        <v>31.79</v>
      </c>
      <c r="BO2" s="51">
        <v>26.3</v>
      </c>
      <c r="BP2" s="51">
        <f>((BJ2+BK2)/2)-BO2</f>
        <v>4.5399999999999991</v>
      </c>
      <c r="BQ2" s="63">
        <f>BO2+5.46</f>
        <v>31.76</v>
      </c>
    </row>
    <row r="3" spans="1:69">
      <c r="A3" s="16">
        <v>27.44</v>
      </c>
      <c r="B3" s="9">
        <v>29.26</v>
      </c>
      <c r="C3" s="9">
        <v>31.79</v>
      </c>
      <c r="D3" s="9">
        <v>29.59</v>
      </c>
      <c r="F3" s="16">
        <v>27.44</v>
      </c>
      <c r="G3" s="9">
        <v>29.26</v>
      </c>
      <c r="H3" s="9">
        <v>31.79</v>
      </c>
      <c r="I3" s="9">
        <v>29.59</v>
      </c>
      <c r="J3" s="51">
        <v>25.29</v>
      </c>
      <c r="K3" s="51">
        <v>25.73</v>
      </c>
      <c r="AI3" s="65">
        <v>29.26</v>
      </c>
      <c r="AJ3" s="65">
        <v>31.79</v>
      </c>
      <c r="AK3" s="65">
        <v>29.59</v>
      </c>
      <c r="AL3" s="51">
        <v>25.29</v>
      </c>
      <c r="AM3" s="51">
        <f t="shared" ref="AM3:AM49" si="2">AI3-AL3</f>
        <v>3.9700000000000024</v>
      </c>
      <c r="AN3" s="63">
        <f t="shared" si="0"/>
        <v>31.93</v>
      </c>
      <c r="AO3" s="51">
        <v>25.73</v>
      </c>
      <c r="AP3" s="51">
        <f t="shared" si="1"/>
        <v>6.0599999999999987</v>
      </c>
      <c r="AQ3" s="63">
        <f t="shared" ref="AQ3:AQ66" si="3">AO3+6.15</f>
        <v>31.880000000000003</v>
      </c>
      <c r="AZ3" s="65">
        <v>31.79</v>
      </c>
      <c r="BA3" s="65">
        <v>29.59</v>
      </c>
      <c r="BB3" s="51">
        <v>25.29</v>
      </c>
      <c r="BC3" s="51">
        <f t="shared" ref="BC3:BC49" si="4">BA3-BB3</f>
        <v>4.3000000000000007</v>
      </c>
      <c r="BD3" s="63">
        <f t="shared" ref="BD3:BD66" si="5">BB3+5.54</f>
        <v>30.83</v>
      </c>
      <c r="BE3" s="51">
        <v>25.73</v>
      </c>
      <c r="BF3" s="51">
        <f t="shared" ref="BF3:BF49" si="6">BA3-BE3</f>
        <v>3.8599999999999994</v>
      </c>
      <c r="BG3" s="63">
        <f t="shared" ref="BG3:BG66" si="7">BE3+4.77</f>
        <v>30.5</v>
      </c>
      <c r="BJ3" s="65">
        <v>31.79</v>
      </c>
      <c r="BK3" s="65">
        <v>29.59</v>
      </c>
      <c r="BL3" s="51">
        <v>25.29</v>
      </c>
      <c r="BM3" s="51">
        <f t="shared" ref="BM3:BM49" si="8">((BJ3+BK3)/2)-BL3</f>
        <v>5.3999999999999986</v>
      </c>
      <c r="BN3" s="63">
        <f t="shared" ref="BN3:BN66" si="9">BL3+6.22</f>
        <v>31.509999999999998</v>
      </c>
      <c r="BO3" s="51">
        <v>25.73</v>
      </c>
      <c r="BP3" s="51">
        <f t="shared" ref="BP3:BP49" si="10">((BJ3+BK3)/2)-BO3</f>
        <v>4.9599999999999973</v>
      </c>
      <c r="BQ3" s="63">
        <f t="shared" ref="BQ3:BQ66" si="11">BO3+5.46</f>
        <v>31.19</v>
      </c>
    </row>
    <row r="4" spans="1:69">
      <c r="A4" s="16">
        <v>28.75</v>
      </c>
      <c r="B4" s="9">
        <v>29.99</v>
      </c>
      <c r="C4" s="9">
        <v>32.770000000000003</v>
      </c>
      <c r="D4" s="9">
        <v>30.27</v>
      </c>
      <c r="F4" s="16">
        <v>28.75</v>
      </c>
      <c r="G4" s="9">
        <v>29.99</v>
      </c>
      <c r="H4" s="9">
        <v>32.770000000000003</v>
      </c>
      <c r="I4" s="9">
        <v>30.27</v>
      </c>
      <c r="J4" s="51">
        <v>26.3</v>
      </c>
      <c r="K4" s="51">
        <v>26.43</v>
      </c>
      <c r="AI4" s="65">
        <v>29.99</v>
      </c>
      <c r="AJ4" s="65">
        <v>32.770000000000003</v>
      </c>
      <c r="AK4" s="65">
        <v>30.27</v>
      </c>
      <c r="AL4" s="51">
        <v>26.3</v>
      </c>
      <c r="AM4" s="51">
        <f t="shared" si="2"/>
        <v>3.6899999999999977</v>
      </c>
      <c r="AN4" s="63">
        <f t="shared" si="0"/>
        <v>32.94</v>
      </c>
      <c r="AO4" s="51">
        <v>26.43</v>
      </c>
      <c r="AP4" s="51">
        <f t="shared" si="1"/>
        <v>6.3400000000000034</v>
      </c>
      <c r="AQ4" s="63">
        <f t="shared" si="3"/>
        <v>32.58</v>
      </c>
      <c r="AZ4" s="65">
        <v>32.770000000000003</v>
      </c>
      <c r="BA4" s="65">
        <v>30.27</v>
      </c>
      <c r="BB4" s="51">
        <v>26.3</v>
      </c>
      <c r="BC4" s="51">
        <f t="shared" si="4"/>
        <v>3.9699999999999989</v>
      </c>
      <c r="BD4" s="63">
        <f t="shared" si="5"/>
        <v>31.84</v>
      </c>
      <c r="BE4" s="51">
        <v>26.43</v>
      </c>
      <c r="BF4" s="51">
        <f t="shared" si="6"/>
        <v>3.84</v>
      </c>
      <c r="BG4" s="63">
        <f t="shared" si="7"/>
        <v>31.2</v>
      </c>
      <c r="BJ4" s="65">
        <v>32.770000000000003</v>
      </c>
      <c r="BK4" s="65">
        <v>30.27</v>
      </c>
      <c r="BL4" s="51">
        <v>26.3</v>
      </c>
      <c r="BM4" s="51">
        <f t="shared" si="8"/>
        <v>5.2200000000000024</v>
      </c>
      <c r="BN4" s="63">
        <f t="shared" si="9"/>
        <v>32.520000000000003</v>
      </c>
      <c r="BO4" s="51">
        <v>26.43</v>
      </c>
      <c r="BP4" s="51">
        <f t="shared" si="10"/>
        <v>5.0900000000000034</v>
      </c>
      <c r="BQ4" s="63">
        <f t="shared" si="11"/>
        <v>31.89</v>
      </c>
    </row>
    <row r="5" spans="1:69">
      <c r="A5" s="16">
        <v>27.79</v>
      </c>
      <c r="B5" s="9">
        <v>30.1</v>
      </c>
      <c r="C5" s="9">
        <v>33.020000000000003</v>
      </c>
      <c r="D5" s="9">
        <v>30.25</v>
      </c>
      <c r="F5" s="16">
        <v>27.79</v>
      </c>
      <c r="G5" s="9">
        <v>30.1</v>
      </c>
      <c r="H5" s="9">
        <v>33.020000000000003</v>
      </c>
      <c r="I5" s="9">
        <v>30.25</v>
      </c>
      <c r="J5" s="51">
        <v>27.42</v>
      </c>
      <c r="K5" s="51">
        <v>27.56</v>
      </c>
      <c r="AI5" s="65">
        <v>30.1</v>
      </c>
      <c r="AJ5" s="65">
        <v>33.020000000000003</v>
      </c>
      <c r="AK5" s="65">
        <v>30.25</v>
      </c>
      <c r="AL5" s="51">
        <v>27.42</v>
      </c>
      <c r="AM5" s="51">
        <f t="shared" si="2"/>
        <v>2.6799999999999997</v>
      </c>
      <c r="AN5" s="63">
        <f t="shared" si="0"/>
        <v>34.06</v>
      </c>
      <c r="AO5" s="51">
        <v>27.56</v>
      </c>
      <c r="AP5" s="51">
        <f t="shared" si="1"/>
        <v>5.4600000000000044</v>
      </c>
      <c r="AQ5" s="63">
        <f t="shared" si="3"/>
        <v>33.71</v>
      </c>
      <c r="AZ5" s="65">
        <v>33.020000000000003</v>
      </c>
      <c r="BA5" s="65">
        <v>30.25</v>
      </c>
      <c r="BB5" s="51">
        <v>27.42</v>
      </c>
      <c r="BC5" s="51">
        <f t="shared" si="4"/>
        <v>2.8299999999999983</v>
      </c>
      <c r="BD5" s="63">
        <f t="shared" si="5"/>
        <v>32.96</v>
      </c>
      <c r="BE5" s="51">
        <v>27.56</v>
      </c>
      <c r="BF5" s="51">
        <f t="shared" si="6"/>
        <v>2.6900000000000013</v>
      </c>
      <c r="BG5" s="63">
        <f t="shared" si="7"/>
        <v>32.33</v>
      </c>
      <c r="BJ5" s="65">
        <v>33.020000000000003</v>
      </c>
      <c r="BK5" s="65">
        <v>30.25</v>
      </c>
      <c r="BL5" s="51">
        <v>27.42</v>
      </c>
      <c r="BM5" s="51">
        <f t="shared" si="8"/>
        <v>4.2149999999999999</v>
      </c>
      <c r="BN5" s="63">
        <f t="shared" si="9"/>
        <v>33.64</v>
      </c>
      <c r="BO5" s="51">
        <v>27.56</v>
      </c>
      <c r="BP5" s="51">
        <f t="shared" si="10"/>
        <v>4.0750000000000028</v>
      </c>
      <c r="BQ5" s="63">
        <f t="shared" si="11"/>
        <v>33.019999999999996</v>
      </c>
    </row>
    <row r="6" spans="1:69">
      <c r="A6" s="16">
        <v>26.5</v>
      </c>
      <c r="B6" s="9">
        <v>31.12</v>
      </c>
      <c r="C6" s="9">
        <v>30.97</v>
      </c>
      <c r="D6" s="9">
        <v>29.48</v>
      </c>
      <c r="F6" s="16">
        <v>26.5</v>
      </c>
      <c r="G6" s="9">
        <v>31.12</v>
      </c>
      <c r="H6" s="9">
        <v>30.97</v>
      </c>
      <c r="I6" s="9">
        <v>29.48</v>
      </c>
      <c r="J6" s="51">
        <v>23.98</v>
      </c>
      <c r="K6" s="51">
        <v>25.07</v>
      </c>
      <c r="AI6" s="65">
        <v>31.12</v>
      </c>
      <c r="AJ6" s="65">
        <v>30.97</v>
      </c>
      <c r="AK6" s="65">
        <v>29.48</v>
      </c>
      <c r="AL6" s="51">
        <v>23.98</v>
      </c>
      <c r="AM6" s="51">
        <f t="shared" si="2"/>
        <v>7.1400000000000006</v>
      </c>
      <c r="AN6" s="63">
        <f t="shared" si="0"/>
        <v>30.62</v>
      </c>
      <c r="AO6" s="51">
        <v>25.07</v>
      </c>
      <c r="AP6" s="51">
        <f t="shared" si="1"/>
        <v>5.8999999999999986</v>
      </c>
      <c r="AQ6" s="63">
        <f t="shared" si="3"/>
        <v>31.22</v>
      </c>
      <c r="AZ6" s="65">
        <v>30.97</v>
      </c>
      <c r="BA6" s="65">
        <v>29.48</v>
      </c>
      <c r="BB6" s="51">
        <v>23.98</v>
      </c>
      <c r="BC6" s="51">
        <f t="shared" si="4"/>
        <v>5.5</v>
      </c>
      <c r="BD6" s="63">
        <f t="shared" si="5"/>
        <v>29.52</v>
      </c>
      <c r="BE6" s="51">
        <v>25.07</v>
      </c>
      <c r="BF6" s="51">
        <f t="shared" si="6"/>
        <v>4.41</v>
      </c>
      <c r="BG6" s="63">
        <f t="shared" si="7"/>
        <v>29.84</v>
      </c>
      <c r="BJ6" s="65">
        <v>30.97</v>
      </c>
      <c r="BK6" s="65">
        <v>29.48</v>
      </c>
      <c r="BL6" s="51">
        <v>23.98</v>
      </c>
      <c r="BM6" s="51">
        <f t="shared" si="8"/>
        <v>6.245000000000001</v>
      </c>
      <c r="BN6" s="63">
        <f t="shared" si="9"/>
        <v>30.2</v>
      </c>
      <c r="BO6" s="51">
        <v>25.07</v>
      </c>
      <c r="BP6" s="51">
        <f t="shared" si="10"/>
        <v>5.1550000000000011</v>
      </c>
      <c r="BQ6" s="63">
        <f t="shared" si="11"/>
        <v>30.53</v>
      </c>
    </row>
    <row r="7" spans="1:69">
      <c r="A7" s="16">
        <v>32.909999999999997</v>
      </c>
      <c r="B7" s="9" t="s">
        <v>54</v>
      </c>
      <c r="C7" s="9">
        <v>36.47</v>
      </c>
      <c r="D7" s="9">
        <v>33.68</v>
      </c>
      <c r="F7" s="16">
        <v>32.909999999999997</v>
      </c>
      <c r="G7" s="9" t="s">
        <v>54</v>
      </c>
      <c r="H7" s="9">
        <v>36.47</v>
      </c>
      <c r="I7" s="9">
        <v>33.68</v>
      </c>
      <c r="J7" s="51">
        <v>28.85</v>
      </c>
      <c r="K7" s="51">
        <v>29.51</v>
      </c>
      <c r="AI7" s="65" t="s">
        <v>54</v>
      </c>
      <c r="AJ7" s="65">
        <v>36.47</v>
      </c>
      <c r="AK7" s="65">
        <v>33.68</v>
      </c>
      <c r="AL7" s="51">
        <v>28.85</v>
      </c>
      <c r="AN7" s="63">
        <f t="shared" si="0"/>
        <v>35.49</v>
      </c>
      <c r="AO7" s="51">
        <v>29.51</v>
      </c>
      <c r="AP7" s="51">
        <f t="shared" si="1"/>
        <v>6.9599999999999973</v>
      </c>
      <c r="AQ7" s="63">
        <f t="shared" si="3"/>
        <v>35.660000000000004</v>
      </c>
      <c r="AZ7" s="65">
        <v>36.47</v>
      </c>
      <c r="BA7" s="65">
        <v>33.68</v>
      </c>
      <c r="BB7" s="51">
        <v>28.85</v>
      </c>
      <c r="BC7" s="51">
        <f t="shared" si="4"/>
        <v>4.8299999999999983</v>
      </c>
      <c r="BD7" s="63">
        <f t="shared" si="5"/>
        <v>34.39</v>
      </c>
      <c r="BE7" s="51">
        <v>29.51</v>
      </c>
      <c r="BF7" s="51">
        <f t="shared" si="6"/>
        <v>4.1699999999999982</v>
      </c>
      <c r="BG7" s="63">
        <f t="shared" si="7"/>
        <v>34.28</v>
      </c>
      <c r="BJ7" s="65">
        <v>36.47</v>
      </c>
      <c r="BK7" s="65">
        <v>33.68</v>
      </c>
      <c r="BL7" s="51">
        <v>28.85</v>
      </c>
      <c r="BM7" s="51">
        <f t="shared" si="8"/>
        <v>6.2250000000000014</v>
      </c>
      <c r="BN7" s="63">
        <f t="shared" si="9"/>
        <v>35.07</v>
      </c>
      <c r="BO7" s="51">
        <v>29.51</v>
      </c>
      <c r="BP7" s="51">
        <f t="shared" si="10"/>
        <v>5.5650000000000013</v>
      </c>
      <c r="BQ7" s="63">
        <f t="shared" si="11"/>
        <v>34.97</v>
      </c>
    </row>
    <row r="8" spans="1:69">
      <c r="A8" s="16">
        <v>26.93</v>
      </c>
      <c r="B8" s="9">
        <v>30.45</v>
      </c>
      <c r="C8" s="9">
        <v>30.7</v>
      </c>
      <c r="D8" s="9">
        <v>29.16</v>
      </c>
      <c r="F8" s="16">
        <v>26.93</v>
      </c>
      <c r="G8" s="9">
        <v>30.45</v>
      </c>
      <c r="H8" s="9">
        <v>30.7</v>
      </c>
      <c r="I8" s="9">
        <v>29.16</v>
      </c>
      <c r="J8" s="51">
        <v>24.18</v>
      </c>
      <c r="K8" s="51">
        <v>24.54</v>
      </c>
      <c r="AI8" s="65">
        <v>30.45</v>
      </c>
      <c r="AJ8" s="65">
        <v>30.7</v>
      </c>
      <c r="AK8" s="65">
        <v>29.16</v>
      </c>
      <c r="AL8" s="51">
        <v>24.18</v>
      </c>
      <c r="AM8" s="51">
        <f t="shared" si="2"/>
        <v>6.27</v>
      </c>
      <c r="AN8" s="63">
        <f t="shared" si="0"/>
        <v>30.82</v>
      </c>
      <c r="AO8" s="51">
        <v>24.54</v>
      </c>
      <c r="AP8" s="51">
        <f t="shared" si="1"/>
        <v>6.16</v>
      </c>
      <c r="AQ8" s="63">
        <f t="shared" si="3"/>
        <v>30.689999999999998</v>
      </c>
      <c r="AZ8" s="65">
        <v>30.7</v>
      </c>
      <c r="BA8" s="65">
        <v>29.16</v>
      </c>
      <c r="BB8" s="51">
        <v>24.18</v>
      </c>
      <c r="BC8" s="51">
        <f t="shared" si="4"/>
        <v>4.9800000000000004</v>
      </c>
      <c r="BD8" s="63">
        <f t="shared" si="5"/>
        <v>29.72</v>
      </c>
      <c r="BE8" s="51">
        <v>24.54</v>
      </c>
      <c r="BF8" s="51">
        <f t="shared" si="6"/>
        <v>4.620000000000001</v>
      </c>
      <c r="BG8" s="63">
        <f t="shared" si="7"/>
        <v>29.31</v>
      </c>
      <c r="BJ8" s="65">
        <v>30.7</v>
      </c>
      <c r="BK8" s="65">
        <v>29.16</v>
      </c>
      <c r="BL8" s="51">
        <v>24.18</v>
      </c>
      <c r="BM8" s="51">
        <f t="shared" si="8"/>
        <v>5.75</v>
      </c>
      <c r="BN8" s="63">
        <f t="shared" si="9"/>
        <v>30.4</v>
      </c>
      <c r="BO8" s="51">
        <v>24.54</v>
      </c>
      <c r="BP8" s="51">
        <f t="shared" si="10"/>
        <v>5.3900000000000006</v>
      </c>
      <c r="BQ8" s="63">
        <f t="shared" si="11"/>
        <v>30</v>
      </c>
    </row>
    <row r="9" spans="1:69">
      <c r="A9" s="16">
        <v>28.22</v>
      </c>
      <c r="B9" s="9">
        <v>30.94</v>
      </c>
      <c r="C9" s="9">
        <v>31.18</v>
      </c>
      <c r="D9" s="9">
        <v>30.09</v>
      </c>
      <c r="F9" s="16">
        <v>28.22</v>
      </c>
      <c r="G9" s="9">
        <v>30.94</v>
      </c>
      <c r="H9" s="9">
        <v>31.18</v>
      </c>
      <c r="I9" s="9">
        <v>30.09</v>
      </c>
      <c r="J9" s="51">
        <v>23.55</v>
      </c>
      <c r="K9" s="51">
        <v>24.15</v>
      </c>
      <c r="AI9" s="65">
        <v>30.94</v>
      </c>
      <c r="AJ9" s="65">
        <v>31.18</v>
      </c>
      <c r="AK9" s="65">
        <v>30.09</v>
      </c>
      <c r="AL9" s="51">
        <v>23.55</v>
      </c>
      <c r="AM9" s="51">
        <f t="shared" si="2"/>
        <v>7.3900000000000006</v>
      </c>
      <c r="AN9" s="63">
        <f t="shared" si="0"/>
        <v>30.19</v>
      </c>
      <c r="AO9" s="51">
        <v>24.15</v>
      </c>
      <c r="AP9" s="51">
        <f t="shared" si="1"/>
        <v>7.0300000000000011</v>
      </c>
      <c r="AQ9" s="63">
        <f t="shared" si="3"/>
        <v>30.299999999999997</v>
      </c>
      <c r="AZ9" s="65">
        <v>31.18</v>
      </c>
      <c r="BA9" s="65">
        <v>30.09</v>
      </c>
      <c r="BB9" s="51">
        <v>23.55</v>
      </c>
      <c r="BC9" s="51">
        <f t="shared" si="4"/>
        <v>6.5399999999999991</v>
      </c>
      <c r="BD9" s="63">
        <f t="shared" si="5"/>
        <v>29.09</v>
      </c>
      <c r="BE9" s="51">
        <v>24.15</v>
      </c>
      <c r="BF9" s="51">
        <f t="shared" si="6"/>
        <v>5.9400000000000013</v>
      </c>
      <c r="BG9" s="63">
        <f t="shared" si="7"/>
        <v>28.919999999999998</v>
      </c>
      <c r="BJ9" s="65">
        <v>31.18</v>
      </c>
      <c r="BK9" s="65">
        <v>30.09</v>
      </c>
      <c r="BL9" s="51">
        <v>23.55</v>
      </c>
      <c r="BM9" s="51">
        <f t="shared" si="8"/>
        <v>7.0849999999999973</v>
      </c>
      <c r="BN9" s="63">
        <f t="shared" si="9"/>
        <v>29.77</v>
      </c>
      <c r="BO9" s="51">
        <v>24.15</v>
      </c>
      <c r="BP9" s="51">
        <f t="shared" si="10"/>
        <v>6.4849999999999994</v>
      </c>
      <c r="BQ9" s="63">
        <f t="shared" si="11"/>
        <v>29.61</v>
      </c>
    </row>
    <row r="10" spans="1:69">
      <c r="A10" s="41">
        <v>29.41</v>
      </c>
      <c r="B10" s="34">
        <v>31.33</v>
      </c>
      <c r="C10" s="34">
        <v>31.6</v>
      </c>
      <c r="D10" s="34">
        <v>30.42</v>
      </c>
      <c r="F10" s="41">
        <v>29.41</v>
      </c>
      <c r="G10" s="34">
        <v>31.33</v>
      </c>
      <c r="H10" s="34">
        <v>31.6</v>
      </c>
      <c r="I10" s="34">
        <v>30.42</v>
      </c>
      <c r="J10" s="51">
        <v>26.09</v>
      </c>
      <c r="K10" s="51">
        <v>27.03</v>
      </c>
      <c r="AI10" s="66">
        <v>31.33</v>
      </c>
      <c r="AJ10" s="66">
        <v>31.6</v>
      </c>
      <c r="AK10" s="66">
        <v>30.42</v>
      </c>
      <c r="AL10" s="51">
        <v>26.09</v>
      </c>
      <c r="AM10" s="51">
        <f t="shared" si="2"/>
        <v>5.2399999999999984</v>
      </c>
      <c r="AN10" s="63">
        <f t="shared" si="0"/>
        <v>32.729999999999997</v>
      </c>
      <c r="AO10" s="51">
        <v>27.03</v>
      </c>
      <c r="AP10" s="51">
        <f t="shared" si="1"/>
        <v>4.57</v>
      </c>
      <c r="AQ10" s="63">
        <f t="shared" si="3"/>
        <v>33.18</v>
      </c>
      <c r="AZ10" s="66">
        <v>31.6</v>
      </c>
      <c r="BA10" s="66">
        <v>30.42</v>
      </c>
      <c r="BB10" s="51">
        <v>26.09</v>
      </c>
      <c r="BC10" s="51">
        <f t="shared" si="4"/>
        <v>4.3300000000000018</v>
      </c>
      <c r="BD10" s="63">
        <f t="shared" si="5"/>
        <v>31.63</v>
      </c>
      <c r="BE10" s="51">
        <v>27.03</v>
      </c>
      <c r="BF10" s="51">
        <f t="shared" si="6"/>
        <v>3.3900000000000006</v>
      </c>
      <c r="BG10" s="63">
        <f t="shared" si="7"/>
        <v>31.8</v>
      </c>
      <c r="BJ10" s="66">
        <v>31.6</v>
      </c>
      <c r="BK10" s="66">
        <v>30.42</v>
      </c>
      <c r="BL10" s="51">
        <v>26.09</v>
      </c>
      <c r="BM10" s="51">
        <f t="shared" si="8"/>
        <v>4.9200000000000017</v>
      </c>
      <c r="BN10" s="63">
        <f t="shared" si="9"/>
        <v>32.31</v>
      </c>
      <c r="BO10" s="51">
        <v>27.03</v>
      </c>
      <c r="BP10" s="51">
        <f t="shared" si="10"/>
        <v>3.9800000000000004</v>
      </c>
      <c r="BQ10" s="63">
        <f t="shared" si="11"/>
        <v>32.49</v>
      </c>
    </row>
    <row r="11" spans="1:69">
      <c r="A11" s="41">
        <v>26.74</v>
      </c>
      <c r="B11" s="34">
        <v>31.24</v>
      </c>
      <c r="C11" s="34">
        <v>30.66</v>
      </c>
      <c r="D11" s="34">
        <v>28.7</v>
      </c>
      <c r="F11" s="41">
        <v>26.74</v>
      </c>
      <c r="G11" s="34">
        <v>31.24</v>
      </c>
      <c r="H11" s="34">
        <v>30.66</v>
      </c>
      <c r="I11" s="34">
        <v>28.7</v>
      </c>
      <c r="J11" s="51">
        <v>24.52</v>
      </c>
      <c r="K11" s="51">
        <v>25.7</v>
      </c>
      <c r="AI11" s="66">
        <v>31.24</v>
      </c>
      <c r="AJ11" s="66">
        <v>30.66</v>
      </c>
      <c r="AK11" s="66">
        <v>28.7</v>
      </c>
      <c r="AL11" s="51">
        <v>24.52</v>
      </c>
      <c r="AM11" s="51">
        <f t="shared" si="2"/>
        <v>6.7199999999999989</v>
      </c>
      <c r="AN11" s="63">
        <f t="shared" si="0"/>
        <v>31.16</v>
      </c>
      <c r="AO11" s="51">
        <v>25.7</v>
      </c>
      <c r="AP11" s="51">
        <f t="shared" si="1"/>
        <v>4.9600000000000009</v>
      </c>
      <c r="AQ11" s="63">
        <f t="shared" si="3"/>
        <v>31.85</v>
      </c>
      <c r="AZ11" s="66">
        <v>30.66</v>
      </c>
      <c r="BA11" s="66">
        <v>28.7</v>
      </c>
      <c r="BB11" s="51">
        <v>24.52</v>
      </c>
      <c r="BC11" s="51">
        <f t="shared" si="4"/>
        <v>4.18</v>
      </c>
      <c r="BD11" s="63">
        <f t="shared" si="5"/>
        <v>30.06</v>
      </c>
      <c r="BE11" s="51">
        <v>25.7</v>
      </c>
      <c r="BF11" s="51">
        <f t="shared" si="6"/>
        <v>3</v>
      </c>
      <c r="BG11" s="63">
        <f t="shared" si="7"/>
        <v>30.47</v>
      </c>
      <c r="BJ11" s="66">
        <v>30.66</v>
      </c>
      <c r="BK11" s="66">
        <v>28.7</v>
      </c>
      <c r="BL11" s="51">
        <v>24.52</v>
      </c>
      <c r="BM11" s="51">
        <f t="shared" si="8"/>
        <v>5.16</v>
      </c>
      <c r="BN11" s="63">
        <f t="shared" si="9"/>
        <v>30.74</v>
      </c>
      <c r="BO11" s="51">
        <v>25.7</v>
      </c>
      <c r="BP11" s="51">
        <f t="shared" si="10"/>
        <v>3.9800000000000004</v>
      </c>
      <c r="BQ11" s="63">
        <f t="shared" si="11"/>
        <v>31.16</v>
      </c>
    </row>
    <row r="12" spans="1:69">
      <c r="A12" s="41">
        <v>26.36</v>
      </c>
      <c r="B12" s="34">
        <v>31.85</v>
      </c>
      <c r="C12" s="34">
        <v>32.15</v>
      </c>
      <c r="D12" s="34">
        <v>30.52</v>
      </c>
      <c r="F12" s="41">
        <v>26.36</v>
      </c>
      <c r="G12" s="34">
        <v>31.85</v>
      </c>
      <c r="H12" s="34">
        <v>32.15</v>
      </c>
      <c r="I12" s="34">
        <v>30.52</v>
      </c>
      <c r="J12" s="51">
        <v>25</v>
      </c>
      <c r="K12" s="51">
        <v>26.23</v>
      </c>
      <c r="AI12" s="66">
        <v>31.85</v>
      </c>
      <c r="AJ12" s="66">
        <v>32.15</v>
      </c>
      <c r="AK12" s="66">
        <v>30.52</v>
      </c>
      <c r="AL12" s="51">
        <v>25</v>
      </c>
      <c r="AM12" s="51">
        <f t="shared" si="2"/>
        <v>6.8500000000000014</v>
      </c>
      <c r="AN12" s="63">
        <f t="shared" si="0"/>
        <v>31.64</v>
      </c>
      <c r="AO12" s="51">
        <v>26.23</v>
      </c>
      <c r="AP12" s="51">
        <f t="shared" si="1"/>
        <v>5.9199999999999982</v>
      </c>
      <c r="AQ12" s="63">
        <f t="shared" si="3"/>
        <v>32.380000000000003</v>
      </c>
      <c r="AZ12" s="66">
        <v>32.15</v>
      </c>
      <c r="BA12" s="66">
        <v>30.52</v>
      </c>
      <c r="BB12" s="51">
        <v>25</v>
      </c>
      <c r="BC12" s="51">
        <f t="shared" si="4"/>
        <v>5.52</v>
      </c>
      <c r="BD12" s="63">
        <f t="shared" si="5"/>
        <v>30.54</v>
      </c>
      <c r="BE12" s="51">
        <v>26.23</v>
      </c>
      <c r="BF12" s="51">
        <f t="shared" si="6"/>
        <v>4.2899999999999991</v>
      </c>
      <c r="BG12" s="63">
        <f t="shared" si="7"/>
        <v>31</v>
      </c>
      <c r="BJ12" s="66">
        <v>32.15</v>
      </c>
      <c r="BK12" s="66">
        <v>30.52</v>
      </c>
      <c r="BL12" s="51">
        <v>25</v>
      </c>
      <c r="BM12" s="51">
        <f t="shared" si="8"/>
        <v>6.3350000000000009</v>
      </c>
      <c r="BN12" s="63">
        <f t="shared" si="9"/>
        <v>31.22</v>
      </c>
      <c r="BO12" s="51">
        <v>26.23</v>
      </c>
      <c r="BP12" s="51">
        <f t="shared" si="10"/>
        <v>5.1050000000000004</v>
      </c>
      <c r="BQ12" s="63">
        <f t="shared" si="11"/>
        <v>31.69</v>
      </c>
    </row>
    <row r="13" spans="1:69">
      <c r="A13" s="41">
        <v>27.49</v>
      </c>
      <c r="B13" s="34">
        <v>30.65</v>
      </c>
      <c r="C13" s="34">
        <v>30.4</v>
      </c>
      <c r="D13" s="34">
        <v>29.73</v>
      </c>
      <c r="F13" s="41">
        <v>27.49</v>
      </c>
      <c r="G13" s="34">
        <v>30.65</v>
      </c>
      <c r="H13" s="34">
        <v>30.4</v>
      </c>
      <c r="I13" s="34">
        <v>29.73</v>
      </c>
      <c r="J13" s="51">
        <v>24.19</v>
      </c>
      <c r="K13" s="51">
        <v>25.75</v>
      </c>
      <c r="AI13" s="66">
        <v>30.65</v>
      </c>
      <c r="AJ13" s="66">
        <v>30.4</v>
      </c>
      <c r="AK13" s="66">
        <v>29.73</v>
      </c>
      <c r="AL13" s="51">
        <v>24.19</v>
      </c>
      <c r="AM13" s="51">
        <f t="shared" si="2"/>
        <v>6.4599999999999973</v>
      </c>
      <c r="AN13" s="63">
        <f t="shared" si="0"/>
        <v>30.830000000000002</v>
      </c>
      <c r="AO13" s="51">
        <v>25.75</v>
      </c>
      <c r="AP13" s="51">
        <f t="shared" si="1"/>
        <v>4.6499999999999986</v>
      </c>
      <c r="AQ13" s="63">
        <f t="shared" si="3"/>
        <v>31.9</v>
      </c>
      <c r="AZ13" s="66">
        <v>30.4</v>
      </c>
      <c r="BA13" s="66">
        <v>29.73</v>
      </c>
      <c r="BB13" s="51">
        <v>24.19</v>
      </c>
      <c r="BC13" s="51">
        <f t="shared" si="4"/>
        <v>5.5399999999999991</v>
      </c>
      <c r="BD13" s="63">
        <f t="shared" si="5"/>
        <v>29.73</v>
      </c>
      <c r="BE13" s="51">
        <v>25.75</v>
      </c>
      <c r="BF13" s="51">
        <f t="shared" si="6"/>
        <v>3.9800000000000004</v>
      </c>
      <c r="BG13" s="63">
        <f t="shared" si="7"/>
        <v>30.52</v>
      </c>
      <c r="BJ13" s="66">
        <v>30.4</v>
      </c>
      <c r="BK13" s="66">
        <v>29.73</v>
      </c>
      <c r="BL13" s="51">
        <v>24.19</v>
      </c>
      <c r="BM13" s="51">
        <f t="shared" si="8"/>
        <v>5.8749999999999964</v>
      </c>
      <c r="BN13" s="63">
        <f t="shared" si="9"/>
        <v>30.41</v>
      </c>
      <c r="BO13" s="51">
        <v>25.75</v>
      </c>
      <c r="BP13" s="51">
        <f t="shared" si="10"/>
        <v>4.3149999999999977</v>
      </c>
      <c r="BQ13" s="63">
        <f t="shared" si="11"/>
        <v>31.21</v>
      </c>
    </row>
    <row r="14" spans="1:69">
      <c r="A14" s="41">
        <v>27.3</v>
      </c>
      <c r="B14" s="34">
        <v>30.61</v>
      </c>
      <c r="C14" s="34">
        <v>30.23</v>
      </c>
      <c r="D14" s="34">
        <v>29.12</v>
      </c>
      <c r="F14" s="41">
        <v>27.3</v>
      </c>
      <c r="G14" s="34">
        <v>30.61</v>
      </c>
      <c r="H14" s="34">
        <v>30.23</v>
      </c>
      <c r="I14" s="34">
        <v>29.12</v>
      </c>
      <c r="J14" s="51">
        <v>24.07</v>
      </c>
      <c r="K14" s="51">
        <v>25.11</v>
      </c>
      <c r="AI14" s="66">
        <v>30.61</v>
      </c>
      <c r="AJ14" s="66">
        <v>30.23</v>
      </c>
      <c r="AK14" s="66">
        <v>29.12</v>
      </c>
      <c r="AL14" s="51">
        <v>24.07</v>
      </c>
      <c r="AM14" s="51">
        <f t="shared" si="2"/>
        <v>6.5399999999999991</v>
      </c>
      <c r="AN14" s="63">
        <f t="shared" si="0"/>
        <v>30.71</v>
      </c>
      <c r="AO14" s="51">
        <v>25.11</v>
      </c>
      <c r="AP14" s="51">
        <f t="shared" si="1"/>
        <v>5.120000000000001</v>
      </c>
      <c r="AQ14" s="63">
        <f t="shared" si="3"/>
        <v>31.259999999999998</v>
      </c>
      <c r="AZ14" s="66">
        <v>30.23</v>
      </c>
      <c r="BA14" s="66">
        <v>29.12</v>
      </c>
      <c r="BB14" s="51">
        <v>24.07</v>
      </c>
      <c r="BC14" s="51">
        <f t="shared" si="4"/>
        <v>5.0500000000000007</v>
      </c>
      <c r="BD14" s="63">
        <f t="shared" si="5"/>
        <v>29.61</v>
      </c>
      <c r="BE14" s="51">
        <v>25.11</v>
      </c>
      <c r="BF14" s="51">
        <f t="shared" si="6"/>
        <v>4.0100000000000016</v>
      </c>
      <c r="BG14" s="63">
        <f t="shared" si="7"/>
        <v>29.88</v>
      </c>
      <c r="BJ14" s="66">
        <v>30.23</v>
      </c>
      <c r="BK14" s="66">
        <v>29.12</v>
      </c>
      <c r="BL14" s="51">
        <v>24.07</v>
      </c>
      <c r="BM14" s="51">
        <f t="shared" si="8"/>
        <v>5.6050000000000004</v>
      </c>
      <c r="BN14" s="63">
        <f t="shared" si="9"/>
        <v>30.29</v>
      </c>
      <c r="BO14" s="51">
        <v>25.11</v>
      </c>
      <c r="BP14" s="51">
        <f t="shared" si="10"/>
        <v>4.5650000000000013</v>
      </c>
      <c r="BQ14" s="63">
        <f t="shared" si="11"/>
        <v>30.57</v>
      </c>
    </row>
    <row r="15" spans="1:69">
      <c r="A15" s="41">
        <v>27.23</v>
      </c>
      <c r="B15" s="34">
        <v>31.39</v>
      </c>
      <c r="C15" s="34">
        <v>31.75</v>
      </c>
      <c r="D15" s="34">
        <v>29.08</v>
      </c>
      <c r="F15" s="41">
        <v>27.23</v>
      </c>
      <c r="G15" s="34">
        <v>31.39</v>
      </c>
      <c r="H15" s="34">
        <v>31.75</v>
      </c>
      <c r="I15" s="34">
        <v>29.08</v>
      </c>
      <c r="J15" s="51">
        <v>25.1</v>
      </c>
      <c r="K15" s="51">
        <v>25.94</v>
      </c>
      <c r="AI15" s="66">
        <v>31.39</v>
      </c>
      <c r="AJ15" s="66">
        <v>31.75</v>
      </c>
      <c r="AK15" s="66">
        <v>29.08</v>
      </c>
      <c r="AL15" s="51">
        <v>25.1</v>
      </c>
      <c r="AM15" s="51">
        <f t="shared" si="2"/>
        <v>6.2899999999999991</v>
      </c>
      <c r="AN15" s="63">
        <f t="shared" si="0"/>
        <v>31.740000000000002</v>
      </c>
      <c r="AO15" s="51">
        <v>25.94</v>
      </c>
      <c r="AP15" s="51">
        <f t="shared" si="1"/>
        <v>5.8099999999999987</v>
      </c>
      <c r="AQ15" s="63">
        <f t="shared" si="3"/>
        <v>32.090000000000003</v>
      </c>
      <c r="AZ15" s="66">
        <v>31.75</v>
      </c>
      <c r="BA15" s="66">
        <v>29.08</v>
      </c>
      <c r="BB15" s="51">
        <v>25.1</v>
      </c>
      <c r="BC15" s="51">
        <f t="shared" si="4"/>
        <v>3.9799999999999969</v>
      </c>
      <c r="BD15" s="63">
        <f t="shared" si="5"/>
        <v>30.64</v>
      </c>
      <c r="BE15" s="51">
        <v>25.94</v>
      </c>
      <c r="BF15" s="51">
        <f t="shared" si="6"/>
        <v>3.139999999999997</v>
      </c>
      <c r="BG15" s="63">
        <f t="shared" si="7"/>
        <v>30.71</v>
      </c>
      <c r="BJ15" s="66">
        <v>31.75</v>
      </c>
      <c r="BK15" s="66">
        <v>29.08</v>
      </c>
      <c r="BL15" s="51">
        <v>25.1</v>
      </c>
      <c r="BM15" s="51">
        <f t="shared" si="8"/>
        <v>5.3149999999999977</v>
      </c>
      <c r="BN15" s="63">
        <f t="shared" si="9"/>
        <v>31.32</v>
      </c>
      <c r="BO15" s="51">
        <v>25.94</v>
      </c>
      <c r="BP15" s="51">
        <f t="shared" si="10"/>
        <v>4.4749999999999979</v>
      </c>
      <c r="BQ15" s="63">
        <f t="shared" si="11"/>
        <v>31.400000000000002</v>
      </c>
    </row>
    <row r="16" spans="1:69">
      <c r="A16" s="41">
        <v>27.4</v>
      </c>
      <c r="B16" s="34">
        <v>30.7</v>
      </c>
      <c r="C16" s="34">
        <v>30.64</v>
      </c>
      <c r="D16" s="34">
        <v>28.81</v>
      </c>
      <c r="F16" s="41">
        <v>27.4</v>
      </c>
      <c r="G16" s="34">
        <v>30.7</v>
      </c>
      <c r="H16" s="34">
        <v>30.64</v>
      </c>
      <c r="I16" s="34">
        <v>28.81</v>
      </c>
      <c r="J16" s="51">
        <v>23.93</v>
      </c>
      <c r="K16" s="51">
        <v>24.6</v>
      </c>
      <c r="AI16" s="66">
        <v>30.7</v>
      </c>
      <c r="AJ16" s="66">
        <v>30.64</v>
      </c>
      <c r="AK16" s="66">
        <v>28.81</v>
      </c>
      <c r="AL16" s="51">
        <v>23.93</v>
      </c>
      <c r="AM16" s="51">
        <f t="shared" si="2"/>
        <v>6.77</v>
      </c>
      <c r="AN16" s="63">
        <f t="shared" si="0"/>
        <v>30.57</v>
      </c>
      <c r="AO16" s="51">
        <v>24.6</v>
      </c>
      <c r="AP16" s="51">
        <f t="shared" si="1"/>
        <v>6.0399999999999991</v>
      </c>
      <c r="AQ16" s="63">
        <f t="shared" si="3"/>
        <v>30.75</v>
      </c>
      <c r="AZ16" s="66">
        <v>30.64</v>
      </c>
      <c r="BA16" s="66">
        <v>28.81</v>
      </c>
      <c r="BB16" s="51">
        <v>23.93</v>
      </c>
      <c r="BC16" s="51">
        <f t="shared" si="4"/>
        <v>4.879999999999999</v>
      </c>
      <c r="BD16" s="63">
        <f t="shared" si="5"/>
        <v>29.47</v>
      </c>
      <c r="BE16" s="51">
        <v>24.6</v>
      </c>
      <c r="BF16" s="51">
        <f t="shared" si="6"/>
        <v>4.2099999999999973</v>
      </c>
      <c r="BG16" s="63">
        <f t="shared" si="7"/>
        <v>29.37</v>
      </c>
      <c r="BJ16" s="66">
        <v>30.64</v>
      </c>
      <c r="BK16" s="66">
        <v>28.81</v>
      </c>
      <c r="BL16" s="51">
        <v>23.93</v>
      </c>
      <c r="BM16" s="51">
        <f t="shared" si="8"/>
        <v>5.7950000000000017</v>
      </c>
      <c r="BN16" s="63">
        <f t="shared" si="9"/>
        <v>30.15</v>
      </c>
      <c r="BO16" s="51">
        <v>24.6</v>
      </c>
      <c r="BP16" s="51">
        <f t="shared" si="10"/>
        <v>5.125</v>
      </c>
      <c r="BQ16" s="63">
        <f t="shared" si="11"/>
        <v>30.060000000000002</v>
      </c>
    </row>
    <row r="17" spans="1:69">
      <c r="A17" s="41">
        <v>29.18</v>
      </c>
      <c r="B17" s="34">
        <v>32.19</v>
      </c>
      <c r="C17" s="34">
        <v>32.42</v>
      </c>
      <c r="D17" s="34">
        <v>31.22</v>
      </c>
      <c r="F17" s="41">
        <v>29.18</v>
      </c>
      <c r="G17" s="34">
        <v>32.19</v>
      </c>
      <c r="H17" s="34">
        <v>32.42</v>
      </c>
      <c r="I17" s="34">
        <v>31.22</v>
      </c>
      <c r="J17" s="51">
        <v>25.23</v>
      </c>
      <c r="K17" s="51">
        <v>25.68</v>
      </c>
      <c r="AI17" s="66">
        <v>32.19</v>
      </c>
      <c r="AJ17" s="66">
        <v>32.42</v>
      </c>
      <c r="AK17" s="66">
        <v>31.22</v>
      </c>
      <c r="AL17" s="51">
        <v>25.23</v>
      </c>
      <c r="AM17" s="51">
        <f t="shared" si="2"/>
        <v>6.9599999999999973</v>
      </c>
      <c r="AN17" s="63">
        <f t="shared" si="0"/>
        <v>31.87</v>
      </c>
      <c r="AO17" s="51">
        <v>25.68</v>
      </c>
      <c r="AP17" s="51">
        <f t="shared" si="1"/>
        <v>6.740000000000002</v>
      </c>
      <c r="AQ17" s="63">
        <f t="shared" si="3"/>
        <v>31.83</v>
      </c>
      <c r="AZ17" s="66">
        <v>32.42</v>
      </c>
      <c r="BA17" s="66">
        <v>31.22</v>
      </c>
      <c r="BB17" s="51">
        <v>25.23</v>
      </c>
      <c r="BC17" s="51">
        <f t="shared" si="4"/>
        <v>5.9899999999999984</v>
      </c>
      <c r="BD17" s="63">
        <f t="shared" si="5"/>
        <v>30.77</v>
      </c>
      <c r="BE17" s="51">
        <v>25.68</v>
      </c>
      <c r="BF17" s="51">
        <f t="shared" si="6"/>
        <v>5.5399999999999991</v>
      </c>
      <c r="BG17" s="63">
        <f t="shared" si="7"/>
        <v>30.45</v>
      </c>
      <c r="BJ17" s="66">
        <v>32.42</v>
      </c>
      <c r="BK17" s="66">
        <v>31.22</v>
      </c>
      <c r="BL17" s="51">
        <v>25.23</v>
      </c>
      <c r="BM17" s="51">
        <f t="shared" si="8"/>
        <v>6.59</v>
      </c>
      <c r="BN17" s="63">
        <f t="shared" si="9"/>
        <v>31.45</v>
      </c>
      <c r="BO17" s="51">
        <v>25.68</v>
      </c>
      <c r="BP17" s="51">
        <f t="shared" si="10"/>
        <v>6.1400000000000006</v>
      </c>
      <c r="BQ17" s="63">
        <f t="shared" si="11"/>
        <v>31.14</v>
      </c>
    </row>
    <row r="18" spans="1:69">
      <c r="A18" s="16">
        <v>26.64</v>
      </c>
      <c r="B18" s="9">
        <v>30.94</v>
      </c>
      <c r="C18" s="9">
        <v>31.19</v>
      </c>
      <c r="D18" s="9">
        <v>30.26</v>
      </c>
      <c r="F18" s="16">
        <v>26.64</v>
      </c>
      <c r="G18" s="9">
        <v>30.94</v>
      </c>
      <c r="H18" s="9">
        <v>31.19</v>
      </c>
      <c r="I18" s="9">
        <v>30.26</v>
      </c>
      <c r="J18" s="51">
        <v>24.82</v>
      </c>
      <c r="K18" s="51">
        <v>25.74</v>
      </c>
      <c r="AI18" s="65">
        <v>30.94</v>
      </c>
      <c r="AJ18" s="65">
        <v>31.19</v>
      </c>
      <c r="AK18" s="65">
        <v>30.26</v>
      </c>
      <c r="AL18" s="51">
        <v>24.82</v>
      </c>
      <c r="AM18" s="51">
        <f t="shared" si="2"/>
        <v>6.120000000000001</v>
      </c>
      <c r="AN18" s="63">
        <f t="shared" si="0"/>
        <v>31.46</v>
      </c>
      <c r="AO18" s="51">
        <v>25.74</v>
      </c>
      <c r="AP18" s="51">
        <f t="shared" si="1"/>
        <v>5.4500000000000028</v>
      </c>
      <c r="AQ18" s="63">
        <f t="shared" si="3"/>
        <v>31.89</v>
      </c>
      <c r="AZ18" s="65">
        <v>31.19</v>
      </c>
      <c r="BA18" s="65">
        <v>30.26</v>
      </c>
      <c r="BB18" s="51">
        <v>24.82</v>
      </c>
      <c r="BC18" s="51">
        <f t="shared" si="4"/>
        <v>5.4400000000000013</v>
      </c>
      <c r="BD18" s="63">
        <f t="shared" si="5"/>
        <v>30.36</v>
      </c>
      <c r="BE18" s="51">
        <v>25.74</v>
      </c>
      <c r="BF18" s="51">
        <f t="shared" si="6"/>
        <v>4.5200000000000031</v>
      </c>
      <c r="BG18" s="63">
        <f t="shared" si="7"/>
        <v>30.509999999999998</v>
      </c>
      <c r="BJ18" s="65">
        <v>31.19</v>
      </c>
      <c r="BK18" s="65">
        <v>30.26</v>
      </c>
      <c r="BL18" s="51">
        <v>24.82</v>
      </c>
      <c r="BM18" s="51">
        <f t="shared" si="8"/>
        <v>5.9050000000000011</v>
      </c>
      <c r="BN18" s="63">
        <f t="shared" si="9"/>
        <v>31.04</v>
      </c>
      <c r="BO18" s="51">
        <v>25.74</v>
      </c>
      <c r="BP18" s="51">
        <f t="shared" si="10"/>
        <v>4.985000000000003</v>
      </c>
      <c r="BQ18" s="63">
        <f t="shared" si="11"/>
        <v>31.2</v>
      </c>
    </row>
    <row r="19" spans="1:69">
      <c r="A19" s="16">
        <v>24.44</v>
      </c>
      <c r="B19" s="9">
        <v>30.54</v>
      </c>
      <c r="C19" s="9">
        <v>30.37</v>
      </c>
      <c r="D19" s="9">
        <v>28.67</v>
      </c>
      <c r="F19" s="16">
        <v>24.44</v>
      </c>
      <c r="G19" s="9">
        <v>30.54</v>
      </c>
      <c r="H19" s="9">
        <v>30.37</v>
      </c>
      <c r="I19" s="9">
        <v>28.67</v>
      </c>
      <c r="J19" s="51">
        <v>24.1</v>
      </c>
      <c r="K19" s="51">
        <v>24.64</v>
      </c>
      <c r="AI19" s="65">
        <v>30.54</v>
      </c>
      <c r="AJ19" s="65">
        <v>30.37</v>
      </c>
      <c r="AK19" s="65">
        <v>28.67</v>
      </c>
      <c r="AL19" s="51">
        <v>24.1</v>
      </c>
      <c r="AM19" s="51">
        <f t="shared" si="2"/>
        <v>6.4399999999999977</v>
      </c>
      <c r="AN19" s="63">
        <f t="shared" si="0"/>
        <v>30.740000000000002</v>
      </c>
      <c r="AO19" s="51">
        <v>24.64</v>
      </c>
      <c r="AP19" s="51">
        <f t="shared" si="1"/>
        <v>5.73</v>
      </c>
      <c r="AQ19" s="63">
        <f t="shared" si="3"/>
        <v>30.79</v>
      </c>
      <c r="AZ19" s="65">
        <v>30.37</v>
      </c>
      <c r="BA19" s="65">
        <v>28.67</v>
      </c>
      <c r="BB19" s="51">
        <v>24.1</v>
      </c>
      <c r="BC19" s="51">
        <f t="shared" si="4"/>
        <v>4.57</v>
      </c>
      <c r="BD19" s="63">
        <f t="shared" si="5"/>
        <v>29.64</v>
      </c>
      <c r="BE19" s="51">
        <v>24.64</v>
      </c>
      <c r="BF19" s="51">
        <f t="shared" si="6"/>
        <v>4.0300000000000011</v>
      </c>
      <c r="BG19" s="63">
        <f t="shared" si="7"/>
        <v>29.41</v>
      </c>
      <c r="BJ19" s="65">
        <v>30.37</v>
      </c>
      <c r="BK19" s="65">
        <v>28.67</v>
      </c>
      <c r="BL19" s="51">
        <v>24.1</v>
      </c>
      <c r="BM19" s="51">
        <f t="shared" si="8"/>
        <v>5.4200000000000017</v>
      </c>
      <c r="BN19" s="63">
        <f t="shared" si="9"/>
        <v>30.32</v>
      </c>
      <c r="BO19" s="51">
        <v>24.64</v>
      </c>
      <c r="BP19" s="51">
        <f t="shared" si="10"/>
        <v>4.8800000000000026</v>
      </c>
      <c r="BQ19" s="63">
        <f t="shared" si="11"/>
        <v>30.1</v>
      </c>
    </row>
    <row r="20" spans="1:69">
      <c r="A20" s="16">
        <v>24.51</v>
      </c>
      <c r="B20" s="9">
        <v>28.56</v>
      </c>
      <c r="C20" s="9">
        <v>30.36</v>
      </c>
      <c r="D20" s="9">
        <v>29.18</v>
      </c>
      <c r="F20" s="16">
        <v>24.51</v>
      </c>
      <c r="G20" s="9">
        <v>28.56</v>
      </c>
      <c r="H20" s="9">
        <v>30.36</v>
      </c>
      <c r="I20" s="9">
        <v>29.18</v>
      </c>
      <c r="J20" s="51">
        <v>24.28</v>
      </c>
      <c r="K20" s="51">
        <v>24.67</v>
      </c>
      <c r="AI20" s="65">
        <v>28.56</v>
      </c>
      <c r="AJ20" s="65">
        <v>30.36</v>
      </c>
      <c r="AK20" s="65">
        <v>29.18</v>
      </c>
      <c r="AL20" s="51">
        <v>24.28</v>
      </c>
      <c r="AM20" s="51">
        <f t="shared" si="2"/>
        <v>4.2799999999999976</v>
      </c>
      <c r="AN20" s="63">
        <f t="shared" si="0"/>
        <v>30.92</v>
      </c>
      <c r="AO20" s="51">
        <v>24.67</v>
      </c>
      <c r="AP20" s="51">
        <f t="shared" si="1"/>
        <v>5.6899999999999977</v>
      </c>
      <c r="AQ20" s="63">
        <f t="shared" si="3"/>
        <v>30.82</v>
      </c>
      <c r="AZ20" s="65">
        <v>30.36</v>
      </c>
      <c r="BA20" s="65">
        <v>29.18</v>
      </c>
      <c r="BB20" s="51">
        <v>24.28</v>
      </c>
      <c r="BC20" s="51">
        <f t="shared" si="4"/>
        <v>4.8999999999999986</v>
      </c>
      <c r="BD20" s="63">
        <f t="shared" si="5"/>
        <v>29.82</v>
      </c>
      <c r="BE20" s="51">
        <v>24.67</v>
      </c>
      <c r="BF20" s="51">
        <f t="shared" si="6"/>
        <v>4.509999999999998</v>
      </c>
      <c r="BG20" s="63">
        <f t="shared" si="7"/>
        <v>29.44</v>
      </c>
      <c r="BJ20" s="65">
        <v>30.36</v>
      </c>
      <c r="BK20" s="65">
        <v>29.18</v>
      </c>
      <c r="BL20" s="51">
        <v>24.28</v>
      </c>
      <c r="BM20" s="51">
        <f t="shared" si="8"/>
        <v>5.4899999999999984</v>
      </c>
      <c r="BN20" s="63">
        <f t="shared" si="9"/>
        <v>30.5</v>
      </c>
      <c r="BO20" s="51">
        <v>24.67</v>
      </c>
      <c r="BP20" s="51">
        <f t="shared" si="10"/>
        <v>5.0999999999999979</v>
      </c>
      <c r="BQ20" s="63">
        <f t="shared" si="11"/>
        <v>30.130000000000003</v>
      </c>
    </row>
    <row r="21" spans="1:69">
      <c r="A21" s="16">
        <v>25.22</v>
      </c>
      <c r="B21" s="9">
        <v>31.05</v>
      </c>
      <c r="C21" s="9">
        <v>30.97</v>
      </c>
      <c r="D21" s="9">
        <v>29.93</v>
      </c>
      <c r="F21" s="16">
        <v>25.22</v>
      </c>
      <c r="G21" s="9">
        <v>31.05</v>
      </c>
      <c r="H21" s="9">
        <v>30.97</v>
      </c>
      <c r="I21" s="9">
        <v>29.93</v>
      </c>
      <c r="J21" s="51">
        <v>24.09</v>
      </c>
      <c r="K21" s="51">
        <v>25.13</v>
      </c>
      <c r="AI21" s="65">
        <v>31.05</v>
      </c>
      <c r="AJ21" s="65">
        <v>30.97</v>
      </c>
      <c r="AK21" s="65">
        <v>29.93</v>
      </c>
      <c r="AL21" s="51">
        <v>24.09</v>
      </c>
      <c r="AM21" s="51">
        <f t="shared" si="2"/>
        <v>6.9600000000000009</v>
      </c>
      <c r="AN21" s="63">
        <f t="shared" si="0"/>
        <v>30.73</v>
      </c>
      <c r="AO21" s="51">
        <v>25.13</v>
      </c>
      <c r="AP21" s="51">
        <f t="shared" si="1"/>
        <v>5.84</v>
      </c>
      <c r="AQ21" s="63">
        <f t="shared" si="3"/>
        <v>31.28</v>
      </c>
      <c r="AZ21" s="65">
        <v>30.97</v>
      </c>
      <c r="BA21" s="65">
        <v>29.93</v>
      </c>
      <c r="BB21" s="51">
        <v>24.09</v>
      </c>
      <c r="BC21" s="51">
        <f t="shared" si="4"/>
        <v>5.84</v>
      </c>
      <c r="BD21" s="63">
        <f t="shared" si="5"/>
        <v>29.63</v>
      </c>
      <c r="BE21" s="51">
        <v>25.13</v>
      </c>
      <c r="BF21" s="51">
        <f t="shared" si="6"/>
        <v>4.8000000000000007</v>
      </c>
      <c r="BG21" s="63">
        <f t="shared" si="7"/>
        <v>29.9</v>
      </c>
      <c r="BJ21" s="65">
        <v>30.97</v>
      </c>
      <c r="BK21" s="65">
        <v>29.93</v>
      </c>
      <c r="BL21" s="51">
        <v>24.09</v>
      </c>
      <c r="BM21" s="51">
        <f t="shared" si="8"/>
        <v>6.3599999999999994</v>
      </c>
      <c r="BN21" s="63">
        <f t="shared" si="9"/>
        <v>30.31</v>
      </c>
      <c r="BO21" s="51">
        <v>25.13</v>
      </c>
      <c r="BP21" s="51">
        <f t="shared" si="10"/>
        <v>5.32</v>
      </c>
      <c r="BQ21" s="63">
        <f t="shared" si="11"/>
        <v>30.59</v>
      </c>
    </row>
    <row r="22" spans="1:69">
      <c r="A22" s="16">
        <v>24.39</v>
      </c>
      <c r="B22" s="9">
        <v>30.04</v>
      </c>
      <c r="C22" s="9">
        <v>30.04</v>
      </c>
      <c r="D22" s="9">
        <v>29.42</v>
      </c>
      <c r="F22" s="16">
        <v>24.39</v>
      </c>
      <c r="G22" s="9">
        <v>30.04</v>
      </c>
      <c r="H22" s="9">
        <v>30.04</v>
      </c>
      <c r="I22" s="9">
        <v>29.42</v>
      </c>
      <c r="J22" s="51">
        <v>23.45</v>
      </c>
      <c r="K22" s="51">
        <v>24.22</v>
      </c>
      <c r="AI22" s="65">
        <v>30.04</v>
      </c>
      <c r="AJ22" s="65">
        <v>30.04</v>
      </c>
      <c r="AK22" s="65">
        <v>29.42</v>
      </c>
      <c r="AL22" s="51">
        <v>23.45</v>
      </c>
      <c r="AM22" s="51">
        <f t="shared" si="2"/>
        <v>6.59</v>
      </c>
      <c r="AN22" s="63">
        <f t="shared" si="0"/>
        <v>30.09</v>
      </c>
      <c r="AO22" s="51">
        <v>24.22</v>
      </c>
      <c r="AP22" s="51">
        <f t="shared" si="1"/>
        <v>5.82</v>
      </c>
      <c r="AQ22" s="63">
        <f t="shared" si="3"/>
        <v>30.369999999999997</v>
      </c>
      <c r="AZ22" s="65">
        <v>30.04</v>
      </c>
      <c r="BA22" s="65">
        <v>29.42</v>
      </c>
      <c r="BB22" s="51">
        <v>23.45</v>
      </c>
      <c r="BC22" s="51">
        <f t="shared" si="4"/>
        <v>5.9700000000000024</v>
      </c>
      <c r="BD22" s="63">
        <f t="shared" si="5"/>
        <v>28.99</v>
      </c>
      <c r="BE22" s="51">
        <v>24.22</v>
      </c>
      <c r="BF22" s="51">
        <f t="shared" si="6"/>
        <v>5.2000000000000028</v>
      </c>
      <c r="BG22" s="63">
        <f t="shared" si="7"/>
        <v>28.99</v>
      </c>
      <c r="BJ22" s="65">
        <v>30.04</v>
      </c>
      <c r="BK22" s="65">
        <v>29.42</v>
      </c>
      <c r="BL22" s="51">
        <v>23.45</v>
      </c>
      <c r="BM22" s="51">
        <f t="shared" si="8"/>
        <v>6.2800000000000011</v>
      </c>
      <c r="BN22" s="63">
        <f t="shared" si="9"/>
        <v>29.669999999999998</v>
      </c>
      <c r="BO22" s="51">
        <v>24.22</v>
      </c>
      <c r="BP22" s="51">
        <f t="shared" si="10"/>
        <v>5.5100000000000016</v>
      </c>
      <c r="BQ22" s="63">
        <f t="shared" si="11"/>
        <v>29.68</v>
      </c>
    </row>
    <row r="23" spans="1:69">
      <c r="A23" s="16">
        <v>25.13</v>
      </c>
      <c r="B23" s="9">
        <v>30.46</v>
      </c>
      <c r="C23" s="9">
        <v>30.44</v>
      </c>
      <c r="D23" s="9">
        <v>29.59</v>
      </c>
      <c r="F23" s="16">
        <v>25.13</v>
      </c>
      <c r="G23" s="9">
        <v>30.46</v>
      </c>
      <c r="H23" s="9">
        <v>30.44</v>
      </c>
      <c r="I23" s="9">
        <v>29.59</v>
      </c>
      <c r="J23" s="51">
        <v>23.13</v>
      </c>
      <c r="K23" s="51">
        <v>24.05</v>
      </c>
      <c r="AI23" s="65">
        <v>30.46</v>
      </c>
      <c r="AJ23" s="65">
        <v>30.44</v>
      </c>
      <c r="AK23" s="65">
        <v>29.59</v>
      </c>
      <c r="AL23" s="51">
        <v>23.13</v>
      </c>
      <c r="AM23" s="51">
        <f t="shared" si="2"/>
        <v>7.3300000000000018</v>
      </c>
      <c r="AN23" s="63">
        <f t="shared" si="0"/>
        <v>29.77</v>
      </c>
      <c r="AO23" s="51">
        <v>24.05</v>
      </c>
      <c r="AP23" s="51">
        <f t="shared" si="1"/>
        <v>6.3900000000000006</v>
      </c>
      <c r="AQ23" s="63">
        <f t="shared" si="3"/>
        <v>30.200000000000003</v>
      </c>
      <c r="AZ23" s="65">
        <v>30.44</v>
      </c>
      <c r="BA23" s="65">
        <v>29.59</v>
      </c>
      <c r="BB23" s="51">
        <v>23.13</v>
      </c>
      <c r="BC23" s="51">
        <f t="shared" si="4"/>
        <v>6.4600000000000009</v>
      </c>
      <c r="BD23" s="63">
        <f t="shared" si="5"/>
        <v>28.669999999999998</v>
      </c>
      <c r="BE23" s="51">
        <v>24.05</v>
      </c>
      <c r="BF23" s="51">
        <f t="shared" si="6"/>
        <v>5.5399999999999991</v>
      </c>
      <c r="BG23" s="63">
        <f t="shared" si="7"/>
        <v>28.82</v>
      </c>
      <c r="BJ23" s="65">
        <v>30.44</v>
      </c>
      <c r="BK23" s="65">
        <v>29.59</v>
      </c>
      <c r="BL23" s="51">
        <v>23.13</v>
      </c>
      <c r="BM23" s="51">
        <f t="shared" si="8"/>
        <v>6.8850000000000016</v>
      </c>
      <c r="BN23" s="63">
        <f t="shared" si="9"/>
        <v>29.349999999999998</v>
      </c>
      <c r="BO23" s="51">
        <v>24.05</v>
      </c>
      <c r="BP23" s="51">
        <f t="shared" si="10"/>
        <v>5.9649999999999999</v>
      </c>
      <c r="BQ23" s="63">
        <f t="shared" si="11"/>
        <v>29.51</v>
      </c>
    </row>
    <row r="24" spans="1:69">
      <c r="A24" s="16">
        <v>26.36</v>
      </c>
      <c r="B24" s="9">
        <v>31.12</v>
      </c>
      <c r="C24" s="9">
        <v>30.82</v>
      </c>
      <c r="D24" s="9">
        <v>30.65</v>
      </c>
      <c r="F24" s="16">
        <v>26.36</v>
      </c>
      <c r="G24" s="9">
        <v>31.12</v>
      </c>
      <c r="H24" s="9">
        <v>30.82</v>
      </c>
      <c r="I24" s="9">
        <v>30.65</v>
      </c>
      <c r="J24" s="51">
        <v>23.19</v>
      </c>
      <c r="K24" s="51">
        <v>24.59</v>
      </c>
      <c r="AI24" s="65">
        <v>31.12</v>
      </c>
      <c r="AJ24" s="65">
        <v>30.82</v>
      </c>
      <c r="AK24" s="65">
        <v>30.65</v>
      </c>
      <c r="AL24" s="51">
        <v>23.19</v>
      </c>
      <c r="AM24" s="51">
        <f t="shared" si="2"/>
        <v>7.93</v>
      </c>
      <c r="AN24" s="63">
        <f t="shared" si="0"/>
        <v>29.830000000000002</v>
      </c>
      <c r="AO24" s="51">
        <v>24.59</v>
      </c>
      <c r="AP24" s="51">
        <f t="shared" si="1"/>
        <v>6.23</v>
      </c>
      <c r="AQ24" s="63">
        <f t="shared" si="3"/>
        <v>30.740000000000002</v>
      </c>
      <c r="AZ24" s="65">
        <v>30.82</v>
      </c>
      <c r="BA24" s="65">
        <v>30.65</v>
      </c>
      <c r="BB24" s="51">
        <v>23.19</v>
      </c>
      <c r="BC24" s="51">
        <f t="shared" si="4"/>
        <v>7.4599999999999973</v>
      </c>
      <c r="BD24" s="63">
        <f t="shared" si="5"/>
        <v>28.73</v>
      </c>
      <c r="BE24" s="51">
        <v>24.59</v>
      </c>
      <c r="BF24" s="51">
        <f t="shared" si="6"/>
        <v>6.0599999999999987</v>
      </c>
      <c r="BG24" s="63">
        <f t="shared" si="7"/>
        <v>29.36</v>
      </c>
      <c r="BJ24" s="65">
        <v>30.82</v>
      </c>
      <c r="BK24" s="65">
        <v>30.65</v>
      </c>
      <c r="BL24" s="51">
        <v>23.19</v>
      </c>
      <c r="BM24" s="51">
        <f t="shared" si="8"/>
        <v>7.5449999999999982</v>
      </c>
      <c r="BN24" s="63">
        <f t="shared" si="9"/>
        <v>29.41</v>
      </c>
      <c r="BO24" s="51">
        <v>24.59</v>
      </c>
      <c r="BP24" s="51">
        <f t="shared" si="10"/>
        <v>6.1449999999999996</v>
      </c>
      <c r="BQ24" s="63">
        <f t="shared" si="11"/>
        <v>30.05</v>
      </c>
    </row>
    <row r="25" spans="1:69">
      <c r="A25" s="16">
        <v>26.05</v>
      </c>
      <c r="B25" s="9">
        <v>31.1</v>
      </c>
      <c r="C25" s="9">
        <v>31.03</v>
      </c>
      <c r="D25" s="9">
        <v>30.72</v>
      </c>
      <c r="F25" s="16">
        <v>26.05</v>
      </c>
      <c r="G25" s="9">
        <v>31.1</v>
      </c>
      <c r="H25" s="9">
        <v>31.03</v>
      </c>
      <c r="I25" s="9">
        <v>30.72</v>
      </c>
      <c r="J25" s="51">
        <v>23.84</v>
      </c>
      <c r="K25" s="51">
        <v>24.25</v>
      </c>
      <c r="AI25" s="65">
        <v>31.1</v>
      </c>
      <c r="AJ25" s="65">
        <v>31.03</v>
      </c>
      <c r="AK25" s="65">
        <v>30.72</v>
      </c>
      <c r="AL25" s="51">
        <v>23.84</v>
      </c>
      <c r="AM25" s="51">
        <f t="shared" si="2"/>
        <v>7.2600000000000016</v>
      </c>
      <c r="AN25" s="63">
        <f t="shared" si="0"/>
        <v>30.48</v>
      </c>
      <c r="AO25" s="51">
        <v>24.25</v>
      </c>
      <c r="AP25" s="51">
        <f t="shared" si="1"/>
        <v>6.7800000000000011</v>
      </c>
      <c r="AQ25" s="63">
        <f t="shared" si="3"/>
        <v>30.4</v>
      </c>
      <c r="AZ25" s="65">
        <v>31.03</v>
      </c>
      <c r="BA25" s="65">
        <v>30.72</v>
      </c>
      <c r="BB25" s="51">
        <v>23.84</v>
      </c>
      <c r="BC25" s="51">
        <f t="shared" si="4"/>
        <v>6.879999999999999</v>
      </c>
      <c r="BD25" s="63">
        <f t="shared" si="5"/>
        <v>29.38</v>
      </c>
      <c r="BE25" s="51">
        <v>24.25</v>
      </c>
      <c r="BF25" s="51">
        <f t="shared" si="6"/>
        <v>6.4699999999999989</v>
      </c>
      <c r="BG25" s="63">
        <f t="shared" si="7"/>
        <v>29.02</v>
      </c>
      <c r="BJ25" s="65">
        <v>31.03</v>
      </c>
      <c r="BK25" s="65">
        <v>30.72</v>
      </c>
      <c r="BL25" s="51">
        <v>23.84</v>
      </c>
      <c r="BM25" s="51">
        <f t="shared" si="8"/>
        <v>7.0350000000000001</v>
      </c>
      <c r="BN25" s="63">
        <f t="shared" si="9"/>
        <v>30.06</v>
      </c>
      <c r="BO25" s="51">
        <v>24.25</v>
      </c>
      <c r="BP25" s="51">
        <f t="shared" si="10"/>
        <v>6.625</v>
      </c>
      <c r="BQ25" s="63">
        <f t="shared" si="11"/>
        <v>29.71</v>
      </c>
    </row>
    <row r="26" spans="1:69">
      <c r="A26" s="41">
        <v>30.4</v>
      </c>
      <c r="B26" s="34">
        <v>33.97</v>
      </c>
      <c r="C26" s="34">
        <v>33.9</v>
      </c>
      <c r="D26" s="34">
        <v>32.14</v>
      </c>
      <c r="F26" s="41">
        <v>30.4</v>
      </c>
      <c r="G26" s="34">
        <v>33.97</v>
      </c>
      <c r="H26" s="34">
        <v>33.9</v>
      </c>
      <c r="I26" s="34">
        <v>32.14</v>
      </c>
      <c r="J26" s="51">
        <v>26.62</v>
      </c>
      <c r="K26" s="51">
        <v>28.01</v>
      </c>
      <c r="AI26" s="66">
        <v>33.97</v>
      </c>
      <c r="AJ26" s="66">
        <v>33.9</v>
      </c>
      <c r="AK26" s="66">
        <v>32.14</v>
      </c>
      <c r="AL26" s="51">
        <v>26.62</v>
      </c>
      <c r="AM26" s="51">
        <f t="shared" si="2"/>
        <v>7.3499999999999979</v>
      </c>
      <c r="AN26" s="63">
        <f t="shared" si="0"/>
        <v>33.26</v>
      </c>
      <c r="AO26" s="51">
        <v>28.01</v>
      </c>
      <c r="AP26" s="51">
        <f t="shared" si="1"/>
        <v>5.889999999999997</v>
      </c>
      <c r="AQ26" s="63">
        <f t="shared" si="3"/>
        <v>34.160000000000004</v>
      </c>
      <c r="AZ26" s="66">
        <v>33.9</v>
      </c>
      <c r="BA26" s="66">
        <v>32.14</v>
      </c>
      <c r="BB26" s="51">
        <v>26.62</v>
      </c>
      <c r="BC26" s="51">
        <f t="shared" si="4"/>
        <v>5.52</v>
      </c>
      <c r="BD26" s="63">
        <f t="shared" si="5"/>
        <v>32.160000000000004</v>
      </c>
      <c r="BE26" s="51">
        <v>28.01</v>
      </c>
      <c r="BF26" s="51">
        <f t="shared" si="6"/>
        <v>4.129999999999999</v>
      </c>
      <c r="BG26" s="63">
        <f t="shared" si="7"/>
        <v>32.78</v>
      </c>
      <c r="BJ26" s="66">
        <v>33.9</v>
      </c>
      <c r="BK26" s="66">
        <v>32.14</v>
      </c>
      <c r="BL26" s="51">
        <v>26.62</v>
      </c>
      <c r="BM26" s="51">
        <f t="shared" si="8"/>
        <v>6.399999999999995</v>
      </c>
      <c r="BN26" s="63">
        <f t="shared" si="9"/>
        <v>32.840000000000003</v>
      </c>
      <c r="BO26" s="51">
        <v>28.01</v>
      </c>
      <c r="BP26" s="51">
        <f t="shared" si="10"/>
        <v>5.0099999999999945</v>
      </c>
      <c r="BQ26" s="63">
        <f t="shared" si="11"/>
        <v>33.47</v>
      </c>
    </row>
    <row r="27" spans="1:69">
      <c r="A27" s="41">
        <v>29.28</v>
      </c>
      <c r="B27" s="34">
        <v>32.79</v>
      </c>
      <c r="C27" s="34">
        <v>32.880000000000003</v>
      </c>
      <c r="D27" s="34">
        <v>31.57</v>
      </c>
      <c r="F27" s="41">
        <v>29.28</v>
      </c>
      <c r="G27" s="34">
        <v>32.79</v>
      </c>
      <c r="H27" s="34">
        <v>32.880000000000003</v>
      </c>
      <c r="I27" s="34">
        <v>31.57</v>
      </c>
      <c r="J27" s="51">
        <v>26.26</v>
      </c>
      <c r="K27" s="51">
        <v>27.15</v>
      </c>
      <c r="AI27" s="66">
        <v>32.79</v>
      </c>
      <c r="AJ27" s="66">
        <v>32.880000000000003</v>
      </c>
      <c r="AK27" s="66">
        <v>31.57</v>
      </c>
      <c r="AL27" s="51">
        <v>26.26</v>
      </c>
      <c r="AM27" s="51">
        <f t="shared" si="2"/>
        <v>6.5299999999999976</v>
      </c>
      <c r="AN27" s="63">
        <f t="shared" si="0"/>
        <v>32.9</v>
      </c>
      <c r="AO27" s="51">
        <v>27.15</v>
      </c>
      <c r="AP27" s="51">
        <f t="shared" si="1"/>
        <v>5.730000000000004</v>
      </c>
      <c r="AQ27" s="63">
        <f t="shared" si="3"/>
        <v>33.299999999999997</v>
      </c>
      <c r="AZ27" s="66">
        <v>32.880000000000003</v>
      </c>
      <c r="BA27" s="66">
        <v>31.57</v>
      </c>
      <c r="BB27" s="51">
        <v>26.26</v>
      </c>
      <c r="BC27" s="51">
        <f t="shared" si="4"/>
        <v>5.3099999999999987</v>
      </c>
      <c r="BD27" s="63">
        <f t="shared" si="5"/>
        <v>31.8</v>
      </c>
      <c r="BE27" s="51">
        <v>27.15</v>
      </c>
      <c r="BF27" s="51">
        <f t="shared" si="6"/>
        <v>4.4200000000000017</v>
      </c>
      <c r="BG27" s="63">
        <f t="shared" si="7"/>
        <v>31.919999999999998</v>
      </c>
      <c r="BJ27" s="66">
        <v>32.880000000000003</v>
      </c>
      <c r="BK27" s="66">
        <v>31.57</v>
      </c>
      <c r="BL27" s="51">
        <v>26.26</v>
      </c>
      <c r="BM27" s="51">
        <f t="shared" si="8"/>
        <v>5.9649999999999999</v>
      </c>
      <c r="BN27" s="63">
        <f t="shared" si="9"/>
        <v>32.480000000000004</v>
      </c>
      <c r="BO27" s="51">
        <v>27.15</v>
      </c>
      <c r="BP27" s="51">
        <f t="shared" si="10"/>
        <v>5.0750000000000028</v>
      </c>
      <c r="BQ27" s="63">
        <f t="shared" si="11"/>
        <v>32.61</v>
      </c>
    </row>
    <row r="28" spans="1:69">
      <c r="A28" s="41">
        <v>28.31</v>
      </c>
      <c r="B28" s="34">
        <v>34.01</v>
      </c>
      <c r="C28" s="34">
        <v>33.270000000000003</v>
      </c>
      <c r="D28" s="34">
        <v>33.44</v>
      </c>
      <c r="F28" s="41">
        <v>28.31</v>
      </c>
      <c r="G28" s="34">
        <v>34.01</v>
      </c>
      <c r="H28" s="34">
        <v>33.270000000000003</v>
      </c>
      <c r="I28" s="34">
        <v>33.44</v>
      </c>
      <c r="J28" s="51">
        <v>26.7</v>
      </c>
      <c r="K28" s="51">
        <v>27.28</v>
      </c>
      <c r="AI28" s="66">
        <v>34.01</v>
      </c>
      <c r="AJ28" s="66">
        <v>33.270000000000003</v>
      </c>
      <c r="AK28" s="66">
        <v>33.44</v>
      </c>
      <c r="AL28" s="51">
        <v>26.7</v>
      </c>
      <c r="AM28" s="51">
        <f t="shared" si="2"/>
        <v>7.3099999999999987</v>
      </c>
      <c r="AN28" s="63">
        <f t="shared" si="0"/>
        <v>33.339999999999996</v>
      </c>
      <c r="AO28" s="51">
        <v>27.28</v>
      </c>
      <c r="AP28" s="51">
        <f t="shared" si="1"/>
        <v>5.990000000000002</v>
      </c>
      <c r="AQ28" s="63">
        <f t="shared" si="3"/>
        <v>33.43</v>
      </c>
      <c r="AZ28" s="66">
        <v>33.270000000000003</v>
      </c>
      <c r="BA28" s="66">
        <v>33.44</v>
      </c>
      <c r="BB28" s="51">
        <v>26.7</v>
      </c>
      <c r="BC28" s="51">
        <f t="shared" si="4"/>
        <v>6.7399999999999984</v>
      </c>
      <c r="BD28" s="63">
        <f t="shared" si="5"/>
        <v>32.24</v>
      </c>
      <c r="BE28" s="51">
        <v>27.28</v>
      </c>
      <c r="BF28" s="51">
        <f t="shared" si="6"/>
        <v>6.1599999999999966</v>
      </c>
      <c r="BG28" s="63">
        <f t="shared" si="7"/>
        <v>32.049999999999997</v>
      </c>
      <c r="BJ28" s="66">
        <v>33.270000000000003</v>
      </c>
      <c r="BK28" s="66">
        <v>33.44</v>
      </c>
      <c r="BL28" s="51">
        <v>26.7</v>
      </c>
      <c r="BM28" s="51">
        <f t="shared" si="8"/>
        <v>6.6550000000000047</v>
      </c>
      <c r="BN28" s="63">
        <f t="shared" si="9"/>
        <v>32.92</v>
      </c>
      <c r="BO28" s="51">
        <v>27.28</v>
      </c>
      <c r="BP28" s="51">
        <f t="shared" si="10"/>
        <v>6.0750000000000028</v>
      </c>
      <c r="BQ28" s="63">
        <f t="shared" si="11"/>
        <v>32.74</v>
      </c>
    </row>
    <row r="29" spans="1:69">
      <c r="A29" s="41">
        <v>28.47</v>
      </c>
      <c r="B29" s="34">
        <v>33.299999999999997</v>
      </c>
      <c r="C29" s="34">
        <v>33.31</v>
      </c>
      <c r="D29" s="34">
        <v>32.33</v>
      </c>
      <c r="F29" s="41">
        <v>28.47</v>
      </c>
      <c r="G29" s="34">
        <v>33.299999999999997</v>
      </c>
      <c r="H29" s="34">
        <v>33.31</v>
      </c>
      <c r="I29" s="34">
        <v>32.33</v>
      </c>
      <c r="J29" s="51">
        <v>26.15</v>
      </c>
      <c r="K29" s="51">
        <v>27.27</v>
      </c>
      <c r="AI29" s="66">
        <v>33.299999999999997</v>
      </c>
      <c r="AJ29" s="66">
        <v>33.31</v>
      </c>
      <c r="AK29" s="66">
        <v>32.33</v>
      </c>
      <c r="AL29" s="51">
        <v>26.15</v>
      </c>
      <c r="AM29" s="51">
        <f t="shared" si="2"/>
        <v>7.1499999999999986</v>
      </c>
      <c r="AN29" s="63">
        <f t="shared" si="0"/>
        <v>32.79</v>
      </c>
      <c r="AO29" s="51">
        <v>27.27</v>
      </c>
      <c r="AP29" s="51">
        <f t="shared" si="1"/>
        <v>6.0400000000000027</v>
      </c>
      <c r="AQ29" s="63">
        <f t="shared" si="3"/>
        <v>33.42</v>
      </c>
      <c r="AZ29" s="66">
        <v>33.31</v>
      </c>
      <c r="BA29" s="66">
        <v>32.33</v>
      </c>
      <c r="BB29" s="51">
        <v>26.15</v>
      </c>
      <c r="BC29" s="51">
        <f t="shared" si="4"/>
        <v>6.18</v>
      </c>
      <c r="BD29" s="63">
        <f t="shared" si="5"/>
        <v>31.689999999999998</v>
      </c>
      <c r="BE29" s="51">
        <v>27.27</v>
      </c>
      <c r="BF29" s="51">
        <f t="shared" si="6"/>
        <v>5.0599999999999987</v>
      </c>
      <c r="BG29" s="63">
        <f t="shared" si="7"/>
        <v>32.04</v>
      </c>
      <c r="BJ29" s="66">
        <v>33.31</v>
      </c>
      <c r="BK29" s="66">
        <v>32.33</v>
      </c>
      <c r="BL29" s="51">
        <v>26.15</v>
      </c>
      <c r="BM29" s="51">
        <f t="shared" si="8"/>
        <v>6.6700000000000017</v>
      </c>
      <c r="BN29" s="63">
        <f t="shared" si="9"/>
        <v>32.369999999999997</v>
      </c>
      <c r="BO29" s="51">
        <v>27.27</v>
      </c>
      <c r="BP29" s="51">
        <f t="shared" si="10"/>
        <v>5.5500000000000007</v>
      </c>
      <c r="BQ29" s="63">
        <f t="shared" si="11"/>
        <v>32.729999999999997</v>
      </c>
    </row>
    <row r="30" spans="1:69">
      <c r="A30" s="41">
        <v>27.57</v>
      </c>
      <c r="B30" s="34">
        <v>33.450000000000003</v>
      </c>
      <c r="C30" s="34">
        <v>33.44</v>
      </c>
      <c r="D30" s="34">
        <v>32.18</v>
      </c>
      <c r="F30" s="41">
        <v>27.57</v>
      </c>
      <c r="G30" s="34">
        <v>33.450000000000003</v>
      </c>
      <c r="H30" s="34">
        <v>33.44</v>
      </c>
      <c r="I30" s="34">
        <v>32.18</v>
      </c>
      <c r="J30" s="51">
        <v>27.13</v>
      </c>
      <c r="K30" s="51">
        <v>27.72</v>
      </c>
      <c r="AI30" s="66">
        <v>33.450000000000003</v>
      </c>
      <c r="AJ30" s="66">
        <v>33.44</v>
      </c>
      <c r="AK30" s="66">
        <v>32.18</v>
      </c>
      <c r="AL30" s="51">
        <v>27.13</v>
      </c>
      <c r="AM30" s="51">
        <f t="shared" si="2"/>
        <v>6.3200000000000038</v>
      </c>
      <c r="AN30" s="63">
        <f t="shared" si="0"/>
        <v>33.769999999999996</v>
      </c>
      <c r="AO30" s="51">
        <v>27.72</v>
      </c>
      <c r="AP30" s="51">
        <f t="shared" si="1"/>
        <v>5.7199999999999989</v>
      </c>
      <c r="AQ30" s="63">
        <f t="shared" si="3"/>
        <v>33.869999999999997</v>
      </c>
      <c r="AZ30" s="66">
        <v>33.44</v>
      </c>
      <c r="BA30" s="66">
        <v>32.18</v>
      </c>
      <c r="BB30" s="51">
        <v>27.13</v>
      </c>
      <c r="BC30" s="51">
        <f t="shared" si="4"/>
        <v>5.0500000000000007</v>
      </c>
      <c r="BD30" s="63">
        <f t="shared" si="5"/>
        <v>32.67</v>
      </c>
      <c r="BE30" s="51">
        <v>27.72</v>
      </c>
      <c r="BF30" s="51">
        <f t="shared" si="6"/>
        <v>4.4600000000000009</v>
      </c>
      <c r="BG30" s="63">
        <f t="shared" si="7"/>
        <v>32.489999999999995</v>
      </c>
      <c r="BJ30" s="66">
        <v>33.44</v>
      </c>
      <c r="BK30" s="66">
        <v>32.18</v>
      </c>
      <c r="BL30" s="51">
        <v>27.13</v>
      </c>
      <c r="BM30" s="51">
        <f t="shared" si="8"/>
        <v>5.6800000000000033</v>
      </c>
      <c r="BN30" s="63">
        <f t="shared" si="9"/>
        <v>33.35</v>
      </c>
      <c r="BO30" s="51">
        <v>27.72</v>
      </c>
      <c r="BP30" s="51">
        <f t="shared" si="10"/>
        <v>5.0900000000000034</v>
      </c>
      <c r="BQ30" s="63">
        <f t="shared" si="11"/>
        <v>33.18</v>
      </c>
    </row>
    <row r="31" spans="1:69">
      <c r="A31" s="41">
        <v>28.14</v>
      </c>
      <c r="B31" s="34">
        <v>33.36</v>
      </c>
      <c r="C31" s="34">
        <v>33.57</v>
      </c>
      <c r="D31" s="34">
        <v>34.53</v>
      </c>
      <c r="F31" s="41">
        <v>28.14</v>
      </c>
      <c r="G31" s="34">
        <v>33.36</v>
      </c>
      <c r="H31" s="34">
        <v>33.57</v>
      </c>
      <c r="I31" s="34">
        <v>34.53</v>
      </c>
      <c r="J31" s="51">
        <v>26.27</v>
      </c>
      <c r="K31" s="51">
        <v>26.84</v>
      </c>
      <c r="AI31" s="66">
        <v>33.36</v>
      </c>
      <c r="AJ31" s="66">
        <v>33.57</v>
      </c>
      <c r="AK31" s="66">
        <v>34.53</v>
      </c>
      <c r="AL31" s="51">
        <v>26.27</v>
      </c>
      <c r="AM31" s="51">
        <f t="shared" si="2"/>
        <v>7.09</v>
      </c>
      <c r="AN31" s="63">
        <f t="shared" si="0"/>
        <v>32.909999999999997</v>
      </c>
      <c r="AO31" s="51">
        <v>26.84</v>
      </c>
      <c r="AP31" s="51">
        <f t="shared" si="1"/>
        <v>6.73</v>
      </c>
      <c r="AQ31" s="63">
        <f t="shared" si="3"/>
        <v>32.99</v>
      </c>
      <c r="AZ31" s="66">
        <v>33.57</v>
      </c>
      <c r="BA31" s="66">
        <v>34.53</v>
      </c>
      <c r="BB31" s="51">
        <v>26.27</v>
      </c>
      <c r="BC31" s="51">
        <f t="shared" si="4"/>
        <v>8.2600000000000016</v>
      </c>
      <c r="BD31" s="63">
        <f t="shared" si="5"/>
        <v>31.81</v>
      </c>
      <c r="BE31" s="51">
        <v>26.84</v>
      </c>
      <c r="BF31" s="51">
        <f t="shared" si="6"/>
        <v>7.6900000000000013</v>
      </c>
      <c r="BG31" s="63">
        <f t="shared" si="7"/>
        <v>31.61</v>
      </c>
      <c r="BJ31" s="66">
        <v>33.57</v>
      </c>
      <c r="BK31" s="66">
        <v>34.53</v>
      </c>
      <c r="BL31" s="51">
        <v>26.27</v>
      </c>
      <c r="BM31" s="51">
        <f t="shared" si="8"/>
        <v>7.7799999999999976</v>
      </c>
      <c r="BN31" s="63">
        <f t="shared" si="9"/>
        <v>32.49</v>
      </c>
      <c r="BO31" s="51">
        <v>26.84</v>
      </c>
      <c r="BP31" s="51">
        <f t="shared" si="10"/>
        <v>7.2099999999999973</v>
      </c>
      <c r="BQ31" s="63">
        <f t="shared" si="11"/>
        <v>32.299999999999997</v>
      </c>
    </row>
    <row r="32" spans="1:69">
      <c r="A32" s="41">
        <v>27.05</v>
      </c>
      <c r="B32" s="34">
        <v>32.93</v>
      </c>
      <c r="C32" s="34">
        <v>32.93</v>
      </c>
      <c r="D32" s="34">
        <v>32.53</v>
      </c>
      <c r="F32" s="41">
        <v>27.05</v>
      </c>
      <c r="G32" s="34">
        <v>32.93</v>
      </c>
      <c r="H32" s="34">
        <v>32.93</v>
      </c>
      <c r="I32" s="34">
        <v>32.53</v>
      </c>
      <c r="J32" s="51">
        <v>25.71</v>
      </c>
      <c r="K32" s="51">
        <v>26.65</v>
      </c>
      <c r="AI32" s="66">
        <v>32.93</v>
      </c>
      <c r="AJ32" s="66">
        <v>32.93</v>
      </c>
      <c r="AK32" s="66">
        <v>32.53</v>
      </c>
      <c r="AL32" s="51">
        <v>25.71</v>
      </c>
      <c r="AM32" s="51">
        <f t="shared" si="2"/>
        <v>7.2199999999999989</v>
      </c>
      <c r="AN32" s="63">
        <f t="shared" si="0"/>
        <v>32.35</v>
      </c>
      <c r="AO32" s="51">
        <v>26.65</v>
      </c>
      <c r="AP32" s="51">
        <f t="shared" si="1"/>
        <v>6.2800000000000011</v>
      </c>
      <c r="AQ32" s="63">
        <f t="shared" si="3"/>
        <v>32.799999999999997</v>
      </c>
      <c r="AZ32" s="66">
        <v>32.93</v>
      </c>
      <c r="BA32" s="66">
        <v>32.53</v>
      </c>
      <c r="BB32" s="51">
        <v>25.71</v>
      </c>
      <c r="BC32" s="51">
        <f t="shared" si="4"/>
        <v>6.82</v>
      </c>
      <c r="BD32" s="63">
        <f t="shared" si="5"/>
        <v>31.25</v>
      </c>
      <c r="BE32" s="51">
        <v>26.65</v>
      </c>
      <c r="BF32" s="51">
        <f t="shared" si="6"/>
        <v>5.8800000000000026</v>
      </c>
      <c r="BG32" s="63">
        <f t="shared" si="7"/>
        <v>31.419999999999998</v>
      </c>
      <c r="BJ32" s="66">
        <v>32.93</v>
      </c>
      <c r="BK32" s="66">
        <v>32.53</v>
      </c>
      <c r="BL32" s="51">
        <v>25.71</v>
      </c>
      <c r="BM32" s="51">
        <f t="shared" si="8"/>
        <v>7.0200000000000031</v>
      </c>
      <c r="BN32" s="63">
        <f t="shared" si="9"/>
        <v>31.93</v>
      </c>
      <c r="BO32" s="51">
        <v>26.65</v>
      </c>
      <c r="BP32" s="51">
        <f t="shared" si="10"/>
        <v>6.0800000000000054</v>
      </c>
      <c r="BQ32" s="63">
        <f t="shared" si="11"/>
        <v>32.11</v>
      </c>
    </row>
    <row r="33" spans="1:69">
      <c r="A33" s="41">
        <v>28.57</v>
      </c>
      <c r="B33" s="34">
        <v>34.03</v>
      </c>
      <c r="C33" s="34">
        <v>33.42</v>
      </c>
      <c r="D33" s="34">
        <v>32.81</v>
      </c>
      <c r="F33" s="41">
        <v>28.57</v>
      </c>
      <c r="G33" s="34">
        <v>34.03</v>
      </c>
      <c r="H33" s="34">
        <v>33.42</v>
      </c>
      <c r="I33" s="34">
        <v>32.81</v>
      </c>
      <c r="J33" s="51">
        <v>26.66</v>
      </c>
      <c r="K33" s="51">
        <v>24.78</v>
      </c>
      <c r="AI33" s="66">
        <v>34.03</v>
      </c>
      <c r="AJ33" s="66">
        <v>33.42</v>
      </c>
      <c r="AK33" s="66">
        <v>32.81</v>
      </c>
      <c r="AL33" s="51">
        <v>26.66</v>
      </c>
      <c r="AM33" s="51">
        <f t="shared" si="2"/>
        <v>7.370000000000001</v>
      </c>
      <c r="AN33" s="63">
        <f t="shared" si="0"/>
        <v>33.299999999999997</v>
      </c>
      <c r="AO33" s="51">
        <v>24.78</v>
      </c>
      <c r="AP33" s="51">
        <f t="shared" si="1"/>
        <v>8.64</v>
      </c>
      <c r="AQ33" s="63">
        <f t="shared" si="3"/>
        <v>30.93</v>
      </c>
      <c r="AZ33" s="66">
        <v>33.42</v>
      </c>
      <c r="BA33" s="66">
        <v>32.81</v>
      </c>
      <c r="BB33" s="51">
        <v>26.66</v>
      </c>
      <c r="BC33" s="51">
        <f t="shared" si="4"/>
        <v>6.1500000000000021</v>
      </c>
      <c r="BD33" s="63">
        <f t="shared" si="5"/>
        <v>32.200000000000003</v>
      </c>
      <c r="BE33" s="51">
        <v>24.78</v>
      </c>
      <c r="BF33" s="51">
        <f t="shared" si="6"/>
        <v>8.0300000000000011</v>
      </c>
      <c r="BG33" s="63">
        <f t="shared" si="7"/>
        <v>29.55</v>
      </c>
      <c r="BJ33" s="66">
        <v>33.42</v>
      </c>
      <c r="BK33" s="66">
        <v>32.81</v>
      </c>
      <c r="BL33" s="51">
        <v>26.66</v>
      </c>
      <c r="BM33" s="51">
        <f t="shared" si="8"/>
        <v>6.4550000000000018</v>
      </c>
      <c r="BN33" s="63">
        <f t="shared" si="9"/>
        <v>32.880000000000003</v>
      </c>
      <c r="BO33" s="51">
        <v>24.78</v>
      </c>
      <c r="BP33" s="51">
        <f t="shared" si="10"/>
        <v>8.3350000000000009</v>
      </c>
      <c r="BQ33" s="63">
        <f t="shared" si="11"/>
        <v>30.240000000000002</v>
      </c>
    </row>
    <row r="34" spans="1:69">
      <c r="A34" s="16">
        <v>28.37</v>
      </c>
      <c r="B34" s="9">
        <v>33</v>
      </c>
      <c r="C34" s="9">
        <v>33.51</v>
      </c>
      <c r="D34" s="9">
        <v>32.43</v>
      </c>
      <c r="F34" s="16">
        <v>28.37</v>
      </c>
      <c r="G34" s="9">
        <v>33</v>
      </c>
      <c r="H34" s="9">
        <v>33.51</v>
      </c>
      <c r="I34" s="9">
        <v>32.43</v>
      </c>
      <c r="J34" s="51">
        <v>26.7</v>
      </c>
      <c r="K34" s="51">
        <v>27.25</v>
      </c>
      <c r="AI34" s="65">
        <v>33</v>
      </c>
      <c r="AJ34" s="65">
        <v>33.51</v>
      </c>
      <c r="AK34" s="65">
        <v>32.43</v>
      </c>
      <c r="AL34" s="51">
        <v>26.7</v>
      </c>
      <c r="AM34" s="51">
        <f t="shared" si="2"/>
        <v>6.3000000000000007</v>
      </c>
      <c r="AN34" s="63">
        <f t="shared" ref="AN34:AN65" si="12">AL34+6.64</f>
        <v>33.339999999999996</v>
      </c>
      <c r="AO34" s="51">
        <v>27.25</v>
      </c>
      <c r="AP34" s="51">
        <f t="shared" si="1"/>
        <v>6.259999999999998</v>
      </c>
      <c r="AQ34" s="63">
        <f t="shared" si="3"/>
        <v>33.4</v>
      </c>
      <c r="AZ34" s="65">
        <v>33.51</v>
      </c>
      <c r="BA34" s="65">
        <v>32.43</v>
      </c>
      <c r="BB34" s="51">
        <v>26.7</v>
      </c>
      <c r="BC34" s="51">
        <f t="shared" si="4"/>
        <v>5.73</v>
      </c>
      <c r="BD34" s="63">
        <f t="shared" si="5"/>
        <v>32.24</v>
      </c>
      <c r="BE34" s="51">
        <v>27.25</v>
      </c>
      <c r="BF34" s="51">
        <f t="shared" si="6"/>
        <v>5.18</v>
      </c>
      <c r="BG34" s="63">
        <f t="shared" si="7"/>
        <v>32.019999999999996</v>
      </c>
      <c r="BJ34" s="65">
        <v>33.51</v>
      </c>
      <c r="BK34" s="65">
        <v>32.43</v>
      </c>
      <c r="BL34" s="51">
        <v>26.7</v>
      </c>
      <c r="BM34" s="51">
        <f t="shared" si="8"/>
        <v>6.27</v>
      </c>
      <c r="BN34" s="63">
        <f t="shared" si="9"/>
        <v>32.92</v>
      </c>
      <c r="BO34" s="51">
        <v>27.25</v>
      </c>
      <c r="BP34" s="51">
        <f t="shared" si="10"/>
        <v>5.7199999999999989</v>
      </c>
      <c r="BQ34" s="63">
        <f t="shared" si="11"/>
        <v>32.71</v>
      </c>
    </row>
    <row r="35" spans="1:69">
      <c r="A35" s="16">
        <v>28.36</v>
      </c>
      <c r="B35" s="9">
        <v>33.21</v>
      </c>
      <c r="C35" s="9">
        <v>33.39</v>
      </c>
      <c r="D35" s="9">
        <v>31.48</v>
      </c>
      <c r="F35" s="16">
        <v>28.36</v>
      </c>
      <c r="G35" s="9">
        <v>33.21</v>
      </c>
      <c r="H35" s="9">
        <v>33.39</v>
      </c>
      <c r="I35" s="9">
        <v>31.48</v>
      </c>
      <c r="J35" s="51">
        <v>25.78</v>
      </c>
      <c r="K35" s="51">
        <v>26.76</v>
      </c>
      <c r="AI35" s="65">
        <v>33.21</v>
      </c>
      <c r="AJ35" s="65">
        <v>33.39</v>
      </c>
      <c r="AK35" s="65">
        <v>31.48</v>
      </c>
      <c r="AL35" s="51">
        <v>25.78</v>
      </c>
      <c r="AM35" s="51">
        <f t="shared" si="2"/>
        <v>7.43</v>
      </c>
      <c r="AN35" s="63">
        <f t="shared" si="12"/>
        <v>32.42</v>
      </c>
      <c r="AO35" s="51">
        <v>26.76</v>
      </c>
      <c r="AP35" s="51">
        <f t="shared" si="1"/>
        <v>6.629999999999999</v>
      </c>
      <c r="AQ35" s="63">
        <f t="shared" si="3"/>
        <v>32.910000000000004</v>
      </c>
      <c r="AZ35" s="65">
        <v>33.39</v>
      </c>
      <c r="BA35" s="65">
        <v>31.48</v>
      </c>
      <c r="BB35" s="51">
        <v>25.78</v>
      </c>
      <c r="BC35" s="51">
        <f t="shared" si="4"/>
        <v>5.6999999999999993</v>
      </c>
      <c r="BD35" s="63">
        <f t="shared" si="5"/>
        <v>31.32</v>
      </c>
      <c r="BE35" s="51">
        <v>26.76</v>
      </c>
      <c r="BF35" s="51">
        <f t="shared" si="6"/>
        <v>4.7199999999999989</v>
      </c>
      <c r="BG35" s="63">
        <f t="shared" si="7"/>
        <v>31.53</v>
      </c>
      <c r="BJ35" s="65">
        <v>33.39</v>
      </c>
      <c r="BK35" s="65">
        <v>31.48</v>
      </c>
      <c r="BL35" s="51">
        <v>25.78</v>
      </c>
      <c r="BM35" s="51">
        <f t="shared" si="8"/>
        <v>6.6550000000000011</v>
      </c>
      <c r="BN35" s="63">
        <f t="shared" si="9"/>
        <v>32</v>
      </c>
      <c r="BO35" s="51">
        <v>26.76</v>
      </c>
      <c r="BP35" s="51">
        <f t="shared" si="10"/>
        <v>5.6750000000000007</v>
      </c>
      <c r="BQ35" s="63">
        <f t="shared" si="11"/>
        <v>32.22</v>
      </c>
    </row>
    <row r="36" spans="1:69">
      <c r="A36" s="16">
        <v>28.33</v>
      </c>
      <c r="B36" s="9">
        <v>31.84</v>
      </c>
      <c r="C36" s="9">
        <v>31.56</v>
      </c>
      <c r="D36" s="9">
        <v>30.02</v>
      </c>
      <c r="F36" s="16">
        <v>28.33</v>
      </c>
      <c r="G36" s="9">
        <v>31.84</v>
      </c>
      <c r="H36" s="9">
        <v>31.56</v>
      </c>
      <c r="I36" s="9">
        <v>30.02</v>
      </c>
      <c r="J36" s="51">
        <v>24.52</v>
      </c>
      <c r="K36" s="51">
        <v>25.52</v>
      </c>
      <c r="AI36" s="65">
        <v>31.84</v>
      </c>
      <c r="AJ36" s="65">
        <v>31.56</v>
      </c>
      <c r="AK36" s="65">
        <v>30.02</v>
      </c>
      <c r="AL36" s="51">
        <v>24.52</v>
      </c>
      <c r="AM36" s="51">
        <f t="shared" si="2"/>
        <v>7.32</v>
      </c>
      <c r="AN36" s="63">
        <f t="shared" si="12"/>
        <v>31.16</v>
      </c>
      <c r="AO36" s="51">
        <v>25.52</v>
      </c>
      <c r="AP36" s="51">
        <f t="shared" si="1"/>
        <v>6.0399999999999991</v>
      </c>
      <c r="AQ36" s="63">
        <f t="shared" si="3"/>
        <v>31.67</v>
      </c>
      <c r="AZ36" s="65">
        <v>31.56</v>
      </c>
      <c r="BA36" s="65">
        <v>30.02</v>
      </c>
      <c r="BB36" s="51">
        <v>24.52</v>
      </c>
      <c r="BC36" s="51">
        <f t="shared" si="4"/>
        <v>5.5</v>
      </c>
      <c r="BD36" s="63">
        <f t="shared" si="5"/>
        <v>30.06</v>
      </c>
      <c r="BE36" s="51">
        <v>25.52</v>
      </c>
      <c r="BF36" s="51">
        <f t="shared" si="6"/>
        <v>4.5</v>
      </c>
      <c r="BG36" s="63">
        <f t="shared" si="7"/>
        <v>30.29</v>
      </c>
      <c r="BJ36" s="65">
        <v>31.56</v>
      </c>
      <c r="BK36" s="65">
        <v>30.02</v>
      </c>
      <c r="BL36" s="51">
        <v>24.52</v>
      </c>
      <c r="BM36" s="51">
        <f t="shared" si="8"/>
        <v>6.27</v>
      </c>
      <c r="BN36" s="63">
        <f t="shared" si="9"/>
        <v>30.74</v>
      </c>
      <c r="BO36" s="51">
        <v>25.52</v>
      </c>
      <c r="BP36" s="51">
        <f t="shared" si="10"/>
        <v>5.27</v>
      </c>
      <c r="BQ36" s="63">
        <f t="shared" si="11"/>
        <v>30.98</v>
      </c>
    </row>
    <row r="37" spans="1:69">
      <c r="A37" s="16">
        <v>28</v>
      </c>
      <c r="B37" s="9">
        <v>33.369999999999997</v>
      </c>
      <c r="C37" s="9">
        <v>33.81</v>
      </c>
      <c r="D37" s="9">
        <v>32.049999999999997</v>
      </c>
      <c r="F37" s="16">
        <v>28</v>
      </c>
      <c r="G37" s="9">
        <v>33.369999999999997</v>
      </c>
      <c r="H37" s="9">
        <v>33.81</v>
      </c>
      <c r="I37" s="9">
        <v>32.049999999999997</v>
      </c>
      <c r="J37" s="51">
        <v>26.21</v>
      </c>
      <c r="K37" s="51">
        <v>26.91</v>
      </c>
      <c r="AI37" s="65">
        <v>33.369999999999997</v>
      </c>
      <c r="AJ37" s="65">
        <v>33.81</v>
      </c>
      <c r="AK37" s="65">
        <v>32.049999999999997</v>
      </c>
      <c r="AL37" s="51">
        <v>26.21</v>
      </c>
      <c r="AM37" s="51">
        <f t="shared" si="2"/>
        <v>7.1599999999999966</v>
      </c>
      <c r="AN37" s="63">
        <f t="shared" si="12"/>
        <v>32.85</v>
      </c>
      <c r="AO37" s="51">
        <v>26.91</v>
      </c>
      <c r="AP37" s="51">
        <f t="shared" si="1"/>
        <v>6.9000000000000021</v>
      </c>
      <c r="AQ37" s="63">
        <f t="shared" si="3"/>
        <v>33.06</v>
      </c>
      <c r="AZ37" s="65">
        <v>33.81</v>
      </c>
      <c r="BA37" s="65">
        <v>32.049999999999997</v>
      </c>
      <c r="BB37" s="51">
        <v>26.21</v>
      </c>
      <c r="BC37" s="51">
        <f t="shared" si="4"/>
        <v>5.8399999999999963</v>
      </c>
      <c r="BD37" s="63">
        <f t="shared" si="5"/>
        <v>31.75</v>
      </c>
      <c r="BE37" s="51">
        <v>26.91</v>
      </c>
      <c r="BF37" s="51">
        <f t="shared" si="6"/>
        <v>5.139999999999997</v>
      </c>
      <c r="BG37" s="63">
        <f t="shared" si="7"/>
        <v>31.68</v>
      </c>
      <c r="BJ37" s="65">
        <v>33.81</v>
      </c>
      <c r="BK37" s="65">
        <v>32.049999999999997</v>
      </c>
      <c r="BL37" s="51">
        <v>26.21</v>
      </c>
      <c r="BM37" s="51">
        <f t="shared" si="8"/>
        <v>6.7199999999999989</v>
      </c>
      <c r="BN37" s="63">
        <f t="shared" si="9"/>
        <v>32.43</v>
      </c>
      <c r="BO37" s="51">
        <v>26.91</v>
      </c>
      <c r="BP37" s="51">
        <f t="shared" si="10"/>
        <v>6.02</v>
      </c>
      <c r="BQ37" s="63">
        <f t="shared" si="11"/>
        <v>32.369999999999997</v>
      </c>
    </row>
    <row r="38" spans="1:69">
      <c r="A38" s="16">
        <v>27.25</v>
      </c>
      <c r="B38" s="9">
        <v>31.44</v>
      </c>
      <c r="C38" s="9">
        <v>31.53</v>
      </c>
      <c r="D38" s="9">
        <v>29.99</v>
      </c>
      <c r="F38" s="16">
        <v>27.25</v>
      </c>
      <c r="G38" s="9">
        <v>31.44</v>
      </c>
      <c r="H38" s="9">
        <v>31.53</v>
      </c>
      <c r="I38" s="9">
        <v>29.99</v>
      </c>
      <c r="J38" s="51">
        <v>24.19</v>
      </c>
      <c r="K38" s="51">
        <v>25.13</v>
      </c>
      <c r="AI38" s="65">
        <v>31.44</v>
      </c>
      <c r="AJ38" s="65">
        <v>31.53</v>
      </c>
      <c r="AK38" s="65">
        <v>29.99</v>
      </c>
      <c r="AL38" s="51">
        <v>24.19</v>
      </c>
      <c r="AM38" s="51">
        <f t="shared" si="2"/>
        <v>7.25</v>
      </c>
      <c r="AN38" s="63">
        <f t="shared" si="12"/>
        <v>30.830000000000002</v>
      </c>
      <c r="AO38" s="51">
        <v>25.13</v>
      </c>
      <c r="AP38" s="51">
        <f t="shared" si="1"/>
        <v>6.4000000000000021</v>
      </c>
      <c r="AQ38" s="63">
        <f t="shared" si="3"/>
        <v>31.28</v>
      </c>
      <c r="AZ38" s="65">
        <v>31.53</v>
      </c>
      <c r="BA38" s="65">
        <v>29.99</v>
      </c>
      <c r="BB38" s="51">
        <v>24.19</v>
      </c>
      <c r="BC38" s="51">
        <f t="shared" si="4"/>
        <v>5.7999999999999972</v>
      </c>
      <c r="BD38" s="63">
        <f t="shared" si="5"/>
        <v>29.73</v>
      </c>
      <c r="BE38" s="51">
        <v>25.13</v>
      </c>
      <c r="BF38" s="51">
        <f t="shared" si="6"/>
        <v>4.8599999999999994</v>
      </c>
      <c r="BG38" s="63">
        <f t="shared" si="7"/>
        <v>29.9</v>
      </c>
      <c r="BJ38" s="65">
        <v>31.53</v>
      </c>
      <c r="BK38" s="65">
        <v>29.99</v>
      </c>
      <c r="BL38" s="51">
        <v>24.19</v>
      </c>
      <c r="BM38" s="51">
        <f t="shared" si="8"/>
        <v>6.5699999999999967</v>
      </c>
      <c r="BN38" s="63">
        <f t="shared" si="9"/>
        <v>30.41</v>
      </c>
      <c r="BO38" s="51">
        <v>25.13</v>
      </c>
      <c r="BP38" s="51">
        <f t="shared" si="10"/>
        <v>5.629999999999999</v>
      </c>
      <c r="BQ38" s="63">
        <f t="shared" si="11"/>
        <v>30.59</v>
      </c>
    </row>
    <row r="39" spans="1:69">
      <c r="A39" s="16">
        <v>29.16</v>
      </c>
      <c r="B39" s="9">
        <v>33.36</v>
      </c>
      <c r="C39" s="9">
        <v>33.549999999999997</v>
      </c>
      <c r="D39" s="9">
        <v>30.76</v>
      </c>
      <c r="F39" s="16">
        <v>29.16</v>
      </c>
      <c r="G39" s="9">
        <v>33.36</v>
      </c>
      <c r="H39" s="9">
        <v>33.549999999999997</v>
      </c>
      <c r="I39" s="9">
        <v>30.76</v>
      </c>
      <c r="J39" s="51">
        <v>26.34</v>
      </c>
      <c r="K39" s="51">
        <v>25.33</v>
      </c>
      <c r="AI39" s="65">
        <v>33.36</v>
      </c>
      <c r="AJ39" s="65">
        <v>33.549999999999997</v>
      </c>
      <c r="AK39" s="65">
        <v>30.76</v>
      </c>
      <c r="AL39" s="51">
        <v>26.34</v>
      </c>
      <c r="AM39" s="51">
        <f t="shared" si="2"/>
        <v>7.02</v>
      </c>
      <c r="AN39" s="63">
        <f t="shared" si="12"/>
        <v>32.979999999999997</v>
      </c>
      <c r="AO39" s="51">
        <v>25.33</v>
      </c>
      <c r="AP39" s="51">
        <f t="shared" si="1"/>
        <v>8.2199999999999989</v>
      </c>
      <c r="AQ39" s="63">
        <f t="shared" si="3"/>
        <v>31.479999999999997</v>
      </c>
      <c r="AZ39" s="65">
        <v>33.549999999999997</v>
      </c>
      <c r="BA39" s="65">
        <v>30.76</v>
      </c>
      <c r="BB39" s="51">
        <v>26.34</v>
      </c>
      <c r="BC39" s="51">
        <f t="shared" si="4"/>
        <v>4.4200000000000017</v>
      </c>
      <c r="BD39" s="63">
        <f t="shared" si="5"/>
        <v>31.88</v>
      </c>
      <c r="BE39" s="51">
        <v>25.33</v>
      </c>
      <c r="BF39" s="51">
        <f t="shared" si="6"/>
        <v>5.4300000000000033</v>
      </c>
      <c r="BG39" s="63">
        <f t="shared" si="7"/>
        <v>30.099999999999998</v>
      </c>
      <c r="BJ39" s="65">
        <v>33.549999999999997</v>
      </c>
      <c r="BK39" s="65">
        <v>30.76</v>
      </c>
      <c r="BL39" s="51">
        <v>26.34</v>
      </c>
      <c r="BM39" s="51">
        <f t="shared" si="8"/>
        <v>5.8150000000000013</v>
      </c>
      <c r="BN39" s="63">
        <f t="shared" si="9"/>
        <v>32.56</v>
      </c>
      <c r="BO39" s="51">
        <v>25.33</v>
      </c>
      <c r="BP39" s="51">
        <f t="shared" si="10"/>
        <v>6.8250000000000028</v>
      </c>
      <c r="BQ39" s="63">
        <f t="shared" si="11"/>
        <v>30.79</v>
      </c>
    </row>
    <row r="40" spans="1:69">
      <c r="A40" s="16">
        <v>30.01</v>
      </c>
      <c r="B40" s="9">
        <v>34.92</v>
      </c>
      <c r="C40" s="9">
        <v>36.6</v>
      </c>
      <c r="D40" s="9">
        <v>31.4</v>
      </c>
      <c r="F40" s="16">
        <v>30.01</v>
      </c>
      <c r="G40" s="9">
        <v>34.92</v>
      </c>
      <c r="H40" s="9">
        <v>36.6</v>
      </c>
      <c r="I40" s="9">
        <v>31.4</v>
      </c>
      <c r="J40" s="51">
        <v>26.65</v>
      </c>
      <c r="K40" s="51">
        <v>27.71</v>
      </c>
      <c r="AI40" s="65">
        <v>34.92</v>
      </c>
      <c r="AJ40" s="65">
        <v>36.6</v>
      </c>
      <c r="AK40" s="65">
        <v>31.4</v>
      </c>
      <c r="AL40" s="51">
        <v>26.65</v>
      </c>
      <c r="AM40" s="51">
        <f t="shared" si="2"/>
        <v>8.2700000000000031</v>
      </c>
      <c r="AN40" s="63">
        <f t="shared" si="12"/>
        <v>33.29</v>
      </c>
      <c r="AO40" s="51">
        <v>27.71</v>
      </c>
      <c r="AP40" s="51">
        <f t="shared" si="1"/>
        <v>8.89</v>
      </c>
      <c r="AQ40" s="63">
        <f t="shared" si="3"/>
        <v>33.86</v>
      </c>
      <c r="AZ40" s="65">
        <v>36.6</v>
      </c>
      <c r="BA40" s="65">
        <v>31.4</v>
      </c>
      <c r="BB40" s="51">
        <v>26.65</v>
      </c>
      <c r="BC40" s="51">
        <f t="shared" si="4"/>
        <v>4.75</v>
      </c>
      <c r="BD40" s="63">
        <f t="shared" si="5"/>
        <v>32.19</v>
      </c>
      <c r="BE40" s="51">
        <v>27.71</v>
      </c>
      <c r="BF40" s="51">
        <f t="shared" si="6"/>
        <v>3.6899999999999977</v>
      </c>
      <c r="BG40" s="63">
        <f t="shared" si="7"/>
        <v>32.480000000000004</v>
      </c>
      <c r="BJ40" s="65">
        <v>36.6</v>
      </c>
      <c r="BK40" s="65">
        <v>31.4</v>
      </c>
      <c r="BL40" s="51">
        <v>26.65</v>
      </c>
      <c r="BM40" s="51">
        <f t="shared" si="8"/>
        <v>7.3500000000000014</v>
      </c>
      <c r="BN40" s="63">
        <f t="shared" si="9"/>
        <v>32.869999999999997</v>
      </c>
      <c r="BO40" s="51">
        <v>27.71</v>
      </c>
      <c r="BP40" s="51">
        <f t="shared" si="10"/>
        <v>6.2899999999999991</v>
      </c>
      <c r="BQ40" s="63">
        <f t="shared" si="11"/>
        <v>33.17</v>
      </c>
    </row>
    <row r="41" spans="1:69">
      <c r="A41" s="16">
        <v>30.59</v>
      </c>
      <c r="B41" s="9">
        <v>36.03</v>
      </c>
      <c r="C41" s="9">
        <v>35.61</v>
      </c>
      <c r="D41" s="9">
        <v>32.76</v>
      </c>
      <c r="F41" s="16">
        <v>30.59</v>
      </c>
      <c r="G41" s="9">
        <v>36.03</v>
      </c>
      <c r="H41" s="9">
        <v>35.61</v>
      </c>
      <c r="I41" s="9">
        <v>32.76</v>
      </c>
      <c r="J41" s="51">
        <v>27.43</v>
      </c>
      <c r="K41" s="51">
        <v>30.51</v>
      </c>
      <c r="AI41" s="65">
        <v>36.03</v>
      </c>
      <c r="AJ41" s="65">
        <v>35.61</v>
      </c>
      <c r="AK41" s="65">
        <v>32.76</v>
      </c>
      <c r="AL41" s="51">
        <v>27.43</v>
      </c>
      <c r="AM41" s="51">
        <f t="shared" si="2"/>
        <v>8.6000000000000014</v>
      </c>
      <c r="AN41" s="63">
        <f t="shared" si="12"/>
        <v>34.07</v>
      </c>
      <c r="AO41" s="51">
        <v>30.51</v>
      </c>
      <c r="AP41" s="51">
        <f t="shared" si="1"/>
        <v>5.0999999999999979</v>
      </c>
      <c r="AQ41" s="63">
        <f t="shared" si="3"/>
        <v>36.660000000000004</v>
      </c>
      <c r="AZ41" s="65">
        <v>35.61</v>
      </c>
      <c r="BA41" s="65">
        <v>32.76</v>
      </c>
      <c r="BB41" s="51">
        <v>27.43</v>
      </c>
      <c r="BC41" s="51">
        <f t="shared" si="4"/>
        <v>5.3299999999999983</v>
      </c>
      <c r="BD41" s="63">
        <f t="shared" si="5"/>
        <v>32.97</v>
      </c>
      <c r="BE41" s="51">
        <v>30.51</v>
      </c>
      <c r="BF41" s="51">
        <f t="shared" si="6"/>
        <v>2.2499999999999964</v>
      </c>
      <c r="BG41" s="63">
        <f t="shared" si="7"/>
        <v>35.28</v>
      </c>
      <c r="BJ41" s="65">
        <v>35.61</v>
      </c>
      <c r="BK41" s="65">
        <v>32.76</v>
      </c>
      <c r="BL41" s="51">
        <v>27.43</v>
      </c>
      <c r="BM41" s="51">
        <f t="shared" si="8"/>
        <v>6.7550000000000026</v>
      </c>
      <c r="BN41" s="63">
        <f t="shared" si="9"/>
        <v>33.65</v>
      </c>
      <c r="BO41" s="51">
        <v>30.51</v>
      </c>
      <c r="BP41" s="51">
        <f t="shared" si="10"/>
        <v>3.6750000000000007</v>
      </c>
      <c r="BQ41" s="63">
        <f t="shared" si="11"/>
        <v>35.97</v>
      </c>
    </row>
    <row r="42" spans="1:69">
      <c r="A42" s="41">
        <v>31.25</v>
      </c>
      <c r="B42" s="34">
        <v>34.14</v>
      </c>
      <c r="C42" s="34">
        <v>34.22</v>
      </c>
      <c r="D42" s="34">
        <v>32.119999999999997</v>
      </c>
      <c r="F42" s="41">
        <v>31.25</v>
      </c>
      <c r="G42" s="34">
        <v>34.14</v>
      </c>
      <c r="H42" s="34">
        <v>34.22</v>
      </c>
      <c r="I42" s="34">
        <v>32.119999999999997</v>
      </c>
      <c r="J42" s="51">
        <v>28.2</v>
      </c>
      <c r="K42" s="51">
        <v>27.63</v>
      </c>
      <c r="AI42" s="66">
        <v>34.14</v>
      </c>
      <c r="AJ42" s="66">
        <v>34.22</v>
      </c>
      <c r="AK42" s="66">
        <v>32.119999999999997</v>
      </c>
      <c r="AL42" s="51">
        <v>28.2</v>
      </c>
      <c r="AM42" s="51">
        <f t="shared" si="2"/>
        <v>5.9400000000000013</v>
      </c>
      <c r="AN42" s="63">
        <f t="shared" si="12"/>
        <v>34.839999999999996</v>
      </c>
      <c r="AO42" s="51">
        <v>27.63</v>
      </c>
      <c r="AP42" s="51">
        <f t="shared" si="1"/>
        <v>6.59</v>
      </c>
      <c r="AQ42" s="63">
        <f t="shared" si="3"/>
        <v>33.78</v>
      </c>
      <c r="AZ42" s="66">
        <v>34.22</v>
      </c>
      <c r="BA42" s="66">
        <v>32.119999999999997</v>
      </c>
      <c r="BB42" s="51">
        <v>28.2</v>
      </c>
      <c r="BC42" s="51">
        <f t="shared" si="4"/>
        <v>3.9199999999999982</v>
      </c>
      <c r="BD42" s="63">
        <f t="shared" si="5"/>
        <v>33.74</v>
      </c>
      <c r="BE42" s="51">
        <v>27.63</v>
      </c>
      <c r="BF42" s="51">
        <f t="shared" si="6"/>
        <v>4.4899999999999984</v>
      </c>
      <c r="BG42" s="63">
        <f t="shared" si="7"/>
        <v>32.4</v>
      </c>
      <c r="BJ42" s="66">
        <v>34.22</v>
      </c>
      <c r="BK42" s="66">
        <v>32.119999999999997</v>
      </c>
      <c r="BL42" s="51">
        <v>28.2</v>
      </c>
      <c r="BM42" s="51">
        <f t="shared" si="8"/>
        <v>4.9700000000000024</v>
      </c>
      <c r="BN42" s="63">
        <f t="shared" si="9"/>
        <v>34.42</v>
      </c>
      <c r="BO42" s="51">
        <v>27.63</v>
      </c>
      <c r="BP42" s="51">
        <f t="shared" si="10"/>
        <v>5.5400000000000027</v>
      </c>
      <c r="BQ42" s="63">
        <f t="shared" si="11"/>
        <v>33.089999999999996</v>
      </c>
    </row>
    <row r="43" spans="1:69">
      <c r="A43" s="41">
        <v>29.29</v>
      </c>
      <c r="B43" s="34">
        <v>32.58</v>
      </c>
      <c r="C43" s="34">
        <v>33.1</v>
      </c>
      <c r="D43" s="34">
        <v>31.73</v>
      </c>
      <c r="F43" s="41">
        <v>29.29</v>
      </c>
      <c r="G43" s="34">
        <v>32.58</v>
      </c>
      <c r="H43" s="34">
        <v>33.1</v>
      </c>
      <c r="I43" s="34">
        <v>31.73</v>
      </c>
      <c r="J43" s="51">
        <v>26.2</v>
      </c>
      <c r="K43" s="51">
        <v>27.11</v>
      </c>
      <c r="AI43" s="66">
        <v>32.58</v>
      </c>
      <c r="AJ43" s="66">
        <v>33.1</v>
      </c>
      <c r="AK43" s="66">
        <v>31.73</v>
      </c>
      <c r="AL43" s="51">
        <v>26.2</v>
      </c>
      <c r="AM43" s="51">
        <f t="shared" si="2"/>
        <v>6.379999999999999</v>
      </c>
      <c r="AN43" s="63">
        <f t="shared" si="12"/>
        <v>32.839999999999996</v>
      </c>
      <c r="AO43" s="51">
        <v>27.11</v>
      </c>
      <c r="AP43" s="51">
        <f t="shared" si="1"/>
        <v>5.990000000000002</v>
      </c>
      <c r="AQ43" s="63">
        <f t="shared" si="3"/>
        <v>33.26</v>
      </c>
      <c r="AZ43" s="66">
        <v>33.1</v>
      </c>
      <c r="BA43" s="66">
        <v>31.73</v>
      </c>
      <c r="BB43" s="51">
        <v>26.2</v>
      </c>
      <c r="BC43" s="51">
        <f t="shared" si="4"/>
        <v>5.5300000000000011</v>
      </c>
      <c r="BD43" s="63">
        <f t="shared" si="5"/>
        <v>31.74</v>
      </c>
      <c r="BE43" s="51">
        <v>27.11</v>
      </c>
      <c r="BF43" s="51">
        <f t="shared" si="6"/>
        <v>4.620000000000001</v>
      </c>
      <c r="BG43" s="63">
        <f t="shared" si="7"/>
        <v>31.88</v>
      </c>
      <c r="BJ43" s="66">
        <v>33.1</v>
      </c>
      <c r="BK43" s="66">
        <v>31.73</v>
      </c>
      <c r="BL43" s="51">
        <v>26.2</v>
      </c>
      <c r="BM43" s="51">
        <f t="shared" si="8"/>
        <v>6.2149999999999999</v>
      </c>
      <c r="BN43" s="63">
        <f t="shared" si="9"/>
        <v>32.42</v>
      </c>
      <c r="BO43" s="51">
        <v>27.11</v>
      </c>
      <c r="BP43" s="51">
        <f t="shared" si="10"/>
        <v>5.3049999999999997</v>
      </c>
      <c r="BQ43" s="63">
        <f t="shared" si="11"/>
        <v>32.57</v>
      </c>
    </row>
    <row r="44" spans="1:69">
      <c r="A44" s="41">
        <v>29.12</v>
      </c>
      <c r="B44" s="34">
        <v>35.659999999999997</v>
      </c>
      <c r="C44" s="34">
        <v>34.590000000000003</v>
      </c>
      <c r="D44" s="34">
        <v>33.33</v>
      </c>
      <c r="F44" s="41">
        <v>29.12</v>
      </c>
      <c r="G44" s="34">
        <v>35.659999999999997</v>
      </c>
      <c r="H44" s="34">
        <v>34.590000000000003</v>
      </c>
      <c r="I44" s="34">
        <v>33.33</v>
      </c>
      <c r="J44" s="51">
        <v>27.18</v>
      </c>
      <c r="K44" s="51">
        <v>27.54</v>
      </c>
      <c r="AI44" s="66">
        <v>35.659999999999997</v>
      </c>
      <c r="AJ44" s="66">
        <v>34.590000000000003</v>
      </c>
      <c r="AK44" s="66">
        <v>33.33</v>
      </c>
      <c r="AL44" s="51">
        <v>27.18</v>
      </c>
      <c r="AM44" s="51">
        <f t="shared" si="2"/>
        <v>8.4799999999999969</v>
      </c>
      <c r="AN44" s="63">
        <f t="shared" si="12"/>
        <v>33.82</v>
      </c>
      <c r="AO44" s="51">
        <v>27.54</v>
      </c>
      <c r="AP44" s="51">
        <f t="shared" si="1"/>
        <v>7.0500000000000043</v>
      </c>
      <c r="AQ44" s="63">
        <f t="shared" si="3"/>
        <v>33.69</v>
      </c>
      <c r="AZ44" s="66">
        <v>34.590000000000003</v>
      </c>
      <c r="BA44" s="66">
        <v>33.33</v>
      </c>
      <c r="BB44" s="51">
        <v>27.18</v>
      </c>
      <c r="BC44" s="51">
        <f t="shared" si="4"/>
        <v>6.1499999999999986</v>
      </c>
      <c r="BD44" s="63">
        <f t="shared" si="5"/>
        <v>32.72</v>
      </c>
      <c r="BE44" s="51">
        <v>27.54</v>
      </c>
      <c r="BF44" s="51">
        <f t="shared" si="6"/>
        <v>5.7899999999999991</v>
      </c>
      <c r="BG44" s="63">
        <f t="shared" si="7"/>
        <v>32.31</v>
      </c>
      <c r="BJ44" s="66">
        <v>34.590000000000003</v>
      </c>
      <c r="BK44" s="66">
        <v>33.33</v>
      </c>
      <c r="BL44" s="51">
        <v>27.18</v>
      </c>
      <c r="BM44" s="51">
        <f t="shared" si="8"/>
        <v>6.7800000000000011</v>
      </c>
      <c r="BN44" s="63">
        <f t="shared" si="9"/>
        <v>33.4</v>
      </c>
      <c r="BO44" s="51">
        <v>27.54</v>
      </c>
      <c r="BP44" s="51">
        <f t="shared" si="10"/>
        <v>6.4200000000000017</v>
      </c>
      <c r="BQ44" s="63">
        <f t="shared" si="11"/>
        <v>33</v>
      </c>
    </row>
    <row r="45" spans="1:69">
      <c r="A45" s="41">
        <v>28.58</v>
      </c>
      <c r="B45" s="34">
        <v>34.17</v>
      </c>
      <c r="C45" s="34">
        <v>33.71</v>
      </c>
      <c r="D45" s="34">
        <v>32.590000000000003</v>
      </c>
      <c r="F45" s="41">
        <v>28.58</v>
      </c>
      <c r="G45" s="34">
        <v>34.17</v>
      </c>
      <c r="H45" s="34">
        <v>33.71</v>
      </c>
      <c r="I45" s="34">
        <v>32.590000000000003</v>
      </c>
      <c r="J45" s="51">
        <v>26.85</v>
      </c>
      <c r="K45" s="51">
        <v>27.36</v>
      </c>
      <c r="AI45" s="66">
        <v>34.17</v>
      </c>
      <c r="AJ45" s="66">
        <v>33.71</v>
      </c>
      <c r="AK45" s="66">
        <v>32.590000000000003</v>
      </c>
      <c r="AL45" s="51">
        <v>26.85</v>
      </c>
      <c r="AM45" s="51">
        <f t="shared" si="2"/>
        <v>7.32</v>
      </c>
      <c r="AN45" s="63">
        <f t="shared" si="12"/>
        <v>33.49</v>
      </c>
      <c r="AO45" s="51">
        <v>27.36</v>
      </c>
      <c r="AP45" s="51">
        <f t="shared" si="1"/>
        <v>6.3500000000000014</v>
      </c>
      <c r="AQ45" s="63">
        <f t="shared" si="3"/>
        <v>33.51</v>
      </c>
      <c r="AZ45" s="66">
        <v>33.71</v>
      </c>
      <c r="BA45" s="66">
        <v>32.590000000000003</v>
      </c>
      <c r="BB45" s="51">
        <v>26.85</v>
      </c>
      <c r="BC45" s="51">
        <f t="shared" si="4"/>
        <v>5.740000000000002</v>
      </c>
      <c r="BD45" s="63">
        <f t="shared" si="5"/>
        <v>32.39</v>
      </c>
      <c r="BE45" s="51">
        <v>27.36</v>
      </c>
      <c r="BF45" s="51">
        <f t="shared" si="6"/>
        <v>5.230000000000004</v>
      </c>
      <c r="BG45" s="63">
        <f t="shared" si="7"/>
        <v>32.129999999999995</v>
      </c>
      <c r="BJ45" s="66">
        <v>33.71</v>
      </c>
      <c r="BK45" s="66">
        <v>32.590000000000003</v>
      </c>
      <c r="BL45" s="51">
        <v>26.85</v>
      </c>
      <c r="BM45" s="51">
        <f t="shared" si="8"/>
        <v>6.3000000000000043</v>
      </c>
      <c r="BN45" s="63">
        <f t="shared" si="9"/>
        <v>33.07</v>
      </c>
      <c r="BO45" s="51">
        <v>27.36</v>
      </c>
      <c r="BP45" s="51">
        <f t="shared" si="10"/>
        <v>5.7900000000000063</v>
      </c>
      <c r="BQ45" s="63">
        <f t="shared" si="11"/>
        <v>32.82</v>
      </c>
    </row>
    <row r="46" spans="1:69">
      <c r="A46" s="41">
        <v>28.62</v>
      </c>
      <c r="B46" s="34">
        <v>34.71</v>
      </c>
      <c r="C46" s="34">
        <v>34.840000000000003</v>
      </c>
      <c r="D46" s="34">
        <v>34.380000000000003</v>
      </c>
      <c r="F46" s="41">
        <v>28.62</v>
      </c>
      <c r="G46" s="34">
        <v>34.71</v>
      </c>
      <c r="H46" s="34">
        <v>34.840000000000003</v>
      </c>
      <c r="I46" s="34">
        <v>34.380000000000003</v>
      </c>
      <c r="J46" s="51">
        <v>26.89</v>
      </c>
      <c r="K46" s="51">
        <v>29.02</v>
      </c>
      <c r="AI46" s="66">
        <v>34.71</v>
      </c>
      <c r="AJ46" s="66">
        <v>34.840000000000003</v>
      </c>
      <c r="AK46" s="66">
        <v>34.380000000000003</v>
      </c>
      <c r="AL46" s="51">
        <v>26.89</v>
      </c>
      <c r="AM46" s="51">
        <f t="shared" si="2"/>
        <v>7.82</v>
      </c>
      <c r="AN46" s="63">
        <f t="shared" si="12"/>
        <v>33.53</v>
      </c>
      <c r="AO46" s="51">
        <v>29.02</v>
      </c>
      <c r="AP46" s="51">
        <f t="shared" si="1"/>
        <v>5.8200000000000038</v>
      </c>
      <c r="AQ46" s="63">
        <f t="shared" si="3"/>
        <v>35.17</v>
      </c>
      <c r="AZ46" s="66">
        <v>34.840000000000003</v>
      </c>
      <c r="BA46" s="66">
        <v>34.380000000000003</v>
      </c>
      <c r="BB46" s="51">
        <v>26.89</v>
      </c>
      <c r="BC46" s="51">
        <f t="shared" si="4"/>
        <v>7.490000000000002</v>
      </c>
      <c r="BD46" s="63">
        <f t="shared" si="5"/>
        <v>32.43</v>
      </c>
      <c r="BE46" s="51">
        <v>29.02</v>
      </c>
      <c r="BF46" s="51">
        <f t="shared" si="6"/>
        <v>5.360000000000003</v>
      </c>
      <c r="BG46" s="63">
        <f t="shared" si="7"/>
        <v>33.79</v>
      </c>
      <c r="BJ46" s="66">
        <v>34.840000000000003</v>
      </c>
      <c r="BK46" s="66">
        <v>34.380000000000003</v>
      </c>
      <c r="BL46" s="51">
        <v>26.89</v>
      </c>
      <c r="BM46" s="51">
        <f t="shared" si="8"/>
        <v>7.7199999999999989</v>
      </c>
      <c r="BN46" s="63">
        <f t="shared" si="9"/>
        <v>33.11</v>
      </c>
      <c r="BO46" s="51">
        <v>29.02</v>
      </c>
      <c r="BP46" s="51">
        <f t="shared" si="10"/>
        <v>5.59</v>
      </c>
      <c r="BQ46" s="63">
        <f t="shared" si="11"/>
        <v>34.479999999999997</v>
      </c>
    </row>
    <row r="47" spans="1:69">
      <c r="A47" s="41">
        <v>29.8</v>
      </c>
      <c r="B47" s="34">
        <v>33.43</v>
      </c>
      <c r="C47" s="34">
        <v>33.49</v>
      </c>
      <c r="D47" s="34">
        <v>32.479999999999997</v>
      </c>
      <c r="F47" s="41">
        <v>29.8</v>
      </c>
      <c r="G47" s="34">
        <v>33.43</v>
      </c>
      <c r="H47" s="34">
        <v>33.49</v>
      </c>
      <c r="I47" s="34">
        <v>32.479999999999997</v>
      </c>
      <c r="J47" s="51">
        <v>26.44</v>
      </c>
      <c r="K47" s="51">
        <v>27.35</v>
      </c>
      <c r="AI47" s="66">
        <v>33.43</v>
      </c>
      <c r="AJ47" s="66">
        <v>33.49</v>
      </c>
      <c r="AK47" s="66">
        <v>32.479999999999997</v>
      </c>
      <c r="AL47" s="51">
        <v>26.44</v>
      </c>
      <c r="AM47" s="51">
        <f t="shared" si="2"/>
        <v>6.9899999999999984</v>
      </c>
      <c r="AN47" s="63">
        <f t="shared" si="12"/>
        <v>33.08</v>
      </c>
      <c r="AO47" s="51">
        <v>27.35</v>
      </c>
      <c r="AP47" s="51">
        <f t="shared" si="1"/>
        <v>6.1400000000000006</v>
      </c>
      <c r="AQ47" s="63">
        <f t="shared" si="3"/>
        <v>33.5</v>
      </c>
      <c r="AZ47" s="66">
        <v>33.49</v>
      </c>
      <c r="BA47" s="66">
        <v>32.479999999999997</v>
      </c>
      <c r="BB47" s="51">
        <v>26.44</v>
      </c>
      <c r="BC47" s="51">
        <f t="shared" si="4"/>
        <v>6.0399999999999956</v>
      </c>
      <c r="BD47" s="63">
        <f t="shared" si="5"/>
        <v>31.98</v>
      </c>
      <c r="BE47" s="51">
        <v>27.35</v>
      </c>
      <c r="BF47" s="51">
        <f t="shared" si="6"/>
        <v>5.1299999999999955</v>
      </c>
      <c r="BG47" s="63">
        <f t="shared" si="7"/>
        <v>32.120000000000005</v>
      </c>
      <c r="BJ47" s="66">
        <v>33.49</v>
      </c>
      <c r="BK47" s="66">
        <v>32.479999999999997</v>
      </c>
      <c r="BL47" s="51">
        <v>26.44</v>
      </c>
      <c r="BM47" s="51">
        <f t="shared" si="8"/>
        <v>6.5449999999999982</v>
      </c>
      <c r="BN47" s="63">
        <f t="shared" si="9"/>
        <v>32.660000000000004</v>
      </c>
      <c r="BO47" s="51">
        <v>27.35</v>
      </c>
      <c r="BP47" s="51">
        <f t="shared" si="10"/>
        <v>5.634999999999998</v>
      </c>
      <c r="BQ47" s="63">
        <f t="shared" si="11"/>
        <v>32.81</v>
      </c>
    </row>
    <row r="48" spans="1:69">
      <c r="A48" s="41">
        <v>28.03</v>
      </c>
      <c r="B48" s="34">
        <v>33.229999999999997</v>
      </c>
      <c r="C48" s="34">
        <v>32.5</v>
      </c>
      <c r="D48" s="34">
        <v>32.729999999999997</v>
      </c>
      <c r="F48" s="41">
        <v>28.03</v>
      </c>
      <c r="G48" s="34">
        <v>33.229999999999997</v>
      </c>
      <c r="H48" s="34">
        <v>32.5</v>
      </c>
      <c r="I48" s="34">
        <v>32.729999999999997</v>
      </c>
      <c r="J48" s="51">
        <v>26.08</v>
      </c>
      <c r="K48" s="51">
        <v>27.11</v>
      </c>
      <c r="AI48" s="66">
        <v>33.229999999999997</v>
      </c>
      <c r="AJ48" s="66">
        <v>32.5</v>
      </c>
      <c r="AK48" s="66">
        <v>32.729999999999997</v>
      </c>
      <c r="AL48" s="51">
        <v>26.08</v>
      </c>
      <c r="AM48" s="51">
        <f t="shared" si="2"/>
        <v>7.1499999999999986</v>
      </c>
      <c r="AN48" s="63">
        <f t="shared" si="12"/>
        <v>32.72</v>
      </c>
      <c r="AO48" s="51">
        <v>27.11</v>
      </c>
      <c r="AP48" s="51">
        <f t="shared" si="1"/>
        <v>5.3900000000000006</v>
      </c>
      <c r="AQ48" s="63">
        <f t="shared" si="3"/>
        <v>33.26</v>
      </c>
      <c r="AZ48" s="66">
        <v>32.5</v>
      </c>
      <c r="BA48" s="66">
        <v>32.729999999999997</v>
      </c>
      <c r="BB48" s="51">
        <v>26.08</v>
      </c>
      <c r="BC48" s="51">
        <f t="shared" si="4"/>
        <v>6.6499999999999986</v>
      </c>
      <c r="BD48" s="63">
        <f t="shared" si="5"/>
        <v>31.619999999999997</v>
      </c>
      <c r="BE48" s="51">
        <v>27.11</v>
      </c>
      <c r="BF48" s="51">
        <f t="shared" si="6"/>
        <v>5.6199999999999974</v>
      </c>
      <c r="BG48" s="63">
        <f t="shared" si="7"/>
        <v>31.88</v>
      </c>
      <c r="BJ48" s="66">
        <v>32.5</v>
      </c>
      <c r="BK48" s="66">
        <v>32.729999999999997</v>
      </c>
      <c r="BL48" s="51">
        <v>26.08</v>
      </c>
      <c r="BM48" s="51">
        <f t="shared" si="8"/>
        <v>6.5349999999999966</v>
      </c>
      <c r="BN48" s="63">
        <f t="shared" si="9"/>
        <v>32.299999999999997</v>
      </c>
      <c r="BO48" s="51">
        <v>27.11</v>
      </c>
      <c r="BP48" s="51">
        <f t="shared" si="10"/>
        <v>5.5049999999999955</v>
      </c>
      <c r="BQ48" s="63">
        <f t="shared" si="11"/>
        <v>32.57</v>
      </c>
    </row>
    <row r="49" spans="1:69">
      <c r="A49" s="41">
        <v>31.26</v>
      </c>
      <c r="B49" s="34">
        <v>33.75</v>
      </c>
      <c r="C49" s="34">
        <v>33.520000000000003</v>
      </c>
      <c r="D49" s="34">
        <v>33.74</v>
      </c>
      <c r="F49" s="41">
        <v>31.26</v>
      </c>
      <c r="G49" s="34">
        <v>33.75</v>
      </c>
      <c r="H49" s="34">
        <v>33.520000000000003</v>
      </c>
      <c r="I49" s="34">
        <v>33.74</v>
      </c>
      <c r="J49" s="51">
        <v>27.09</v>
      </c>
      <c r="K49" s="51">
        <v>28.25</v>
      </c>
      <c r="AI49" s="66">
        <v>33.75</v>
      </c>
      <c r="AJ49" s="66">
        <v>33.520000000000003</v>
      </c>
      <c r="AK49" s="66">
        <v>33.74</v>
      </c>
      <c r="AL49" s="51">
        <v>27.09</v>
      </c>
      <c r="AM49" s="51">
        <f t="shared" si="2"/>
        <v>6.66</v>
      </c>
      <c r="AN49" s="63">
        <f t="shared" si="12"/>
        <v>33.729999999999997</v>
      </c>
      <c r="AO49" s="51">
        <v>28.25</v>
      </c>
      <c r="AP49" s="51">
        <f t="shared" si="1"/>
        <v>5.2700000000000031</v>
      </c>
      <c r="AQ49" s="63">
        <f t="shared" si="3"/>
        <v>34.4</v>
      </c>
      <c r="AZ49" s="66">
        <v>33.520000000000003</v>
      </c>
      <c r="BA49" s="66">
        <v>33.74</v>
      </c>
      <c r="BB49" s="51">
        <v>27.09</v>
      </c>
      <c r="BC49" s="51">
        <f t="shared" si="4"/>
        <v>6.6500000000000021</v>
      </c>
      <c r="BD49" s="63">
        <f t="shared" si="5"/>
        <v>32.630000000000003</v>
      </c>
      <c r="BE49" s="51">
        <v>28.25</v>
      </c>
      <c r="BF49" s="51">
        <f t="shared" si="6"/>
        <v>5.490000000000002</v>
      </c>
      <c r="BG49" s="63">
        <f t="shared" si="7"/>
        <v>33.019999999999996</v>
      </c>
      <c r="BJ49" s="66">
        <v>33.520000000000003</v>
      </c>
      <c r="BK49" s="66">
        <v>33.74</v>
      </c>
      <c r="BL49" s="51">
        <v>27.09</v>
      </c>
      <c r="BM49" s="51">
        <f t="shared" si="8"/>
        <v>6.5400000000000027</v>
      </c>
      <c r="BN49" s="63">
        <f t="shared" si="9"/>
        <v>33.31</v>
      </c>
      <c r="BO49" s="51">
        <v>28.25</v>
      </c>
      <c r="BP49" s="51">
        <f t="shared" si="10"/>
        <v>5.3800000000000026</v>
      </c>
      <c r="BQ49" s="63">
        <f t="shared" si="11"/>
        <v>33.71</v>
      </c>
    </row>
    <row r="50" spans="1:69">
      <c r="J50" s="51">
        <v>23.63</v>
      </c>
      <c r="K50" s="51">
        <v>24.94</v>
      </c>
      <c r="AL50" s="51">
        <v>23.63</v>
      </c>
      <c r="AM50" s="51">
        <f>AVERAGE(AM2:AM49)</f>
        <v>6.6434042553191492</v>
      </c>
      <c r="AN50" s="63">
        <f t="shared" si="12"/>
        <v>30.27</v>
      </c>
      <c r="AO50" s="51">
        <v>24.94</v>
      </c>
      <c r="AP50" s="51">
        <f>AVERAGE(AP2:AP49)</f>
        <v>6.145624999999999</v>
      </c>
      <c r="AQ50" s="63">
        <f t="shared" si="3"/>
        <v>31.090000000000003</v>
      </c>
      <c r="BB50" s="51">
        <v>23.63</v>
      </c>
      <c r="BC50" s="51">
        <f>AVERAGE(BC2:BC49)</f>
        <v>5.536249999999999</v>
      </c>
      <c r="BD50" s="63">
        <f t="shared" si="5"/>
        <v>29.169999999999998</v>
      </c>
      <c r="BE50" s="51">
        <v>24.94</v>
      </c>
      <c r="BF50" s="51">
        <f>AVERAGE(BF2:BF49)</f>
        <v>4.7781249999999993</v>
      </c>
      <c r="BG50" s="63">
        <f t="shared" si="7"/>
        <v>29.71</v>
      </c>
      <c r="BL50" s="51">
        <v>23.63</v>
      </c>
      <c r="BM50" s="51">
        <f>AVERAGE(BM2:BM49)</f>
        <v>6.2200000000000024</v>
      </c>
      <c r="BN50" s="63">
        <f t="shared" si="9"/>
        <v>29.849999999999998</v>
      </c>
      <c r="BO50" s="51">
        <v>24.94</v>
      </c>
      <c r="BP50" s="51">
        <f>AVERAGE(BP2:BP49)</f>
        <v>5.4618750000000018</v>
      </c>
      <c r="BQ50" s="63">
        <f t="shared" si="11"/>
        <v>30.400000000000002</v>
      </c>
    </row>
    <row r="51" spans="1:69">
      <c r="J51" s="51">
        <v>23.64</v>
      </c>
      <c r="K51" s="51">
        <v>24.8</v>
      </c>
      <c r="AL51" s="51">
        <v>23.64</v>
      </c>
      <c r="AN51" s="63">
        <f t="shared" si="12"/>
        <v>30.28</v>
      </c>
      <c r="AO51" s="51">
        <v>24.8</v>
      </c>
      <c r="AQ51" s="63">
        <f t="shared" si="3"/>
        <v>30.950000000000003</v>
      </c>
      <c r="BB51" s="51">
        <v>23.64</v>
      </c>
      <c r="BD51" s="63">
        <f t="shared" si="5"/>
        <v>29.18</v>
      </c>
      <c r="BE51" s="51">
        <v>24.8</v>
      </c>
      <c r="BG51" s="63">
        <f t="shared" si="7"/>
        <v>29.57</v>
      </c>
      <c r="BL51" s="51">
        <v>23.64</v>
      </c>
      <c r="BN51" s="63">
        <f t="shared" si="9"/>
        <v>29.86</v>
      </c>
      <c r="BO51" s="51">
        <v>24.8</v>
      </c>
      <c r="BQ51" s="63">
        <f t="shared" si="11"/>
        <v>30.26</v>
      </c>
    </row>
    <row r="52" spans="1:69">
      <c r="J52" s="51">
        <v>23.75</v>
      </c>
      <c r="K52" s="51">
        <v>24.63</v>
      </c>
      <c r="AL52" s="51">
        <v>23.75</v>
      </c>
      <c r="AN52" s="63">
        <f t="shared" si="12"/>
        <v>30.39</v>
      </c>
      <c r="AO52" s="51">
        <v>24.63</v>
      </c>
      <c r="AQ52" s="63">
        <f t="shared" si="3"/>
        <v>30.78</v>
      </c>
      <c r="BB52" s="51">
        <v>23.75</v>
      </c>
      <c r="BD52" s="63">
        <f t="shared" si="5"/>
        <v>29.29</v>
      </c>
      <c r="BE52" s="51">
        <v>24.63</v>
      </c>
      <c r="BG52" s="63">
        <f t="shared" si="7"/>
        <v>29.4</v>
      </c>
      <c r="BL52" s="51">
        <v>23.75</v>
      </c>
      <c r="BN52" s="63">
        <f t="shared" si="9"/>
        <v>29.97</v>
      </c>
      <c r="BO52" s="51">
        <v>24.63</v>
      </c>
      <c r="BQ52" s="63">
        <f t="shared" si="11"/>
        <v>30.09</v>
      </c>
    </row>
    <row r="53" spans="1:69">
      <c r="J53" s="51">
        <v>23.9</v>
      </c>
      <c r="K53" s="51">
        <v>24.86</v>
      </c>
      <c r="AL53" s="51">
        <v>23.9</v>
      </c>
      <c r="AN53" s="63">
        <f t="shared" si="12"/>
        <v>30.54</v>
      </c>
      <c r="AO53" s="51">
        <v>24.86</v>
      </c>
      <c r="AQ53" s="63">
        <f t="shared" si="3"/>
        <v>31.009999999999998</v>
      </c>
      <c r="BB53" s="51">
        <v>23.9</v>
      </c>
      <c r="BD53" s="63">
        <f t="shared" si="5"/>
        <v>29.439999999999998</v>
      </c>
      <c r="BE53" s="51">
        <v>24.86</v>
      </c>
      <c r="BG53" s="63">
        <f t="shared" si="7"/>
        <v>29.63</v>
      </c>
      <c r="BL53" s="51">
        <v>23.9</v>
      </c>
      <c r="BN53" s="63">
        <f t="shared" si="9"/>
        <v>30.119999999999997</v>
      </c>
      <c r="BO53" s="51">
        <v>24.86</v>
      </c>
      <c r="BQ53" s="63">
        <f t="shared" si="11"/>
        <v>30.32</v>
      </c>
    </row>
    <row r="54" spans="1:69">
      <c r="J54" s="51">
        <v>23.59</v>
      </c>
      <c r="K54" s="51">
        <v>24.15</v>
      </c>
      <c r="AL54" s="51">
        <v>23.59</v>
      </c>
      <c r="AN54" s="63">
        <f t="shared" si="12"/>
        <v>30.23</v>
      </c>
      <c r="AO54" s="51">
        <v>24.15</v>
      </c>
      <c r="AQ54" s="63">
        <f t="shared" si="3"/>
        <v>30.299999999999997</v>
      </c>
      <c r="BB54" s="51">
        <v>23.59</v>
      </c>
      <c r="BD54" s="63">
        <f t="shared" si="5"/>
        <v>29.13</v>
      </c>
      <c r="BE54" s="51">
        <v>24.15</v>
      </c>
      <c r="BG54" s="63">
        <f t="shared" si="7"/>
        <v>28.919999999999998</v>
      </c>
      <c r="BL54" s="51">
        <v>23.59</v>
      </c>
      <c r="BN54" s="63">
        <f t="shared" si="9"/>
        <v>29.81</v>
      </c>
      <c r="BO54" s="51">
        <v>24.15</v>
      </c>
      <c r="BQ54" s="63">
        <f t="shared" si="11"/>
        <v>29.61</v>
      </c>
    </row>
    <row r="55" spans="1:69">
      <c r="J55" s="51">
        <v>23.91</v>
      </c>
      <c r="K55" s="51">
        <v>24.57</v>
      </c>
      <c r="AL55" s="51">
        <v>23.91</v>
      </c>
      <c r="AN55" s="63">
        <f t="shared" si="12"/>
        <v>30.55</v>
      </c>
      <c r="AO55" s="51">
        <v>24.57</v>
      </c>
      <c r="AQ55" s="63">
        <f t="shared" si="3"/>
        <v>30.72</v>
      </c>
      <c r="BB55" s="51">
        <v>23.91</v>
      </c>
      <c r="BD55" s="63">
        <f t="shared" si="5"/>
        <v>29.45</v>
      </c>
      <c r="BE55" s="51">
        <v>24.57</v>
      </c>
      <c r="BG55" s="63">
        <f t="shared" si="7"/>
        <v>29.34</v>
      </c>
      <c r="BL55" s="51">
        <v>23.91</v>
      </c>
      <c r="BN55" s="63">
        <f t="shared" si="9"/>
        <v>30.13</v>
      </c>
      <c r="BO55" s="51">
        <v>24.57</v>
      </c>
      <c r="BQ55" s="63">
        <f t="shared" si="11"/>
        <v>30.03</v>
      </c>
    </row>
    <row r="56" spans="1:69">
      <c r="J56" s="51">
        <v>25</v>
      </c>
      <c r="K56" s="51">
        <v>26.53</v>
      </c>
      <c r="AL56" s="51">
        <v>25</v>
      </c>
      <c r="AN56" s="63">
        <f t="shared" si="12"/>
        <v>31.64</v>
      </c>
      <c r="AO56" s="51">
        <v>26.53</v>
      </c>
      <c r="AQ56" s="63">
        <f t="shared" si="3"/>
        <v>32.68</v>
      </c>
      <c r="BB56" s="51">
        <v>25</v>
      </c>
      <c r="BD56" s="63">
        <f t="shared" si="5"/>
        <v>30.54</v>
      </c>
      <c r="BE56" s="51">
        <v>26.53</v>
      </c>
      <c r="BG56" s="63">
        <f t="shared" si="7"/>
        <v>31.3</v>
      </c>
      <c r="BL56" s="51">
        <v>25</v>
      </c>
      <c r="BN56" s="63">
        <f t="shared" si="9"/>
        <v>31.22</v>
      </c>
      <c r="BO56" s="51">
        <v>26.53</v>
      </c>
      <c r="BQ56" s="63">
        <f t="shared" si="11"/>
        <v>31.990000000000002</v>
      </c>
    </row>
    <row r="57" spans="1:69">
      <c r="J57" s="51">
        <v>26.28</v>
      </c>
      <c r="K57" s="51">
        <v>27.71</v>
      </c>
      <c r="AL57" s="51">
        <v>26.28</v>
      </c>
      <c r="AN57" s="63">
        <f t="shared" si="12"/>
        <v>32.92</v>
      </c>
      <c r="AO57" s="51">
        <v>27.71</v>
      </c>
      <c r="AQ57" s="63">
        <f t="shared" si="3"/>
        <v>33.86</v>
      </c>
      <c r="BB57" s="51">
        <v>26.28</v>
      </c>
      <c r="BD57" s="63">
        <f t="shared" si="5"/>
        <v>31.82</v>
      </c>
      <c r="BE57" s="51">
        <v>27.71</v>
      </c>
      <c r="BG57" s="63">
        <f t="shared" si="7"/>
        <v>32.480000000000004</v>
      </c>
      <c r="BL57" s="51">
        <v>26.28</v>
      </c>
      <c r="BN57" s="63">
        <f t="shared" si="9"/>
        <v>32.5</v>
      </c>
      <c r="BO57" s="51">
        <v>27.71</v>
      </c>
      <c r="BQ57" s="63">
        <f t="shared" si="11"/>
        <v>33.17</v>
      </c>
    </row>
    <row r="58" spans="1:69">
      <c r="F58" s="41"/>
      <c r="G58" s="34"/>
      <c r="H58" s="34"/>
      <c r="I58" s="34"/>
      <c r="J58" s="51">
        <v>24.24</v>
      </c>
      <c r="K58" s="51">
        <v>25.07</v>
      </c>
      <c r="AI58" s="66"/>
      <c r="AJ58" s="66"/>
      <c r="AK58" s="66"/>
      <c r="AL58" s="51">
        <v>24.24</v>
      </c>
      <c r="AN58" s="63">
        <f t="shared" si="12"/>
        <v>30.88</v>
      </c>
      <c r="AO58" s="51">
        <v>25.07</v>
      </c>
      <c r="AQ58" s="63">
        <f t="shared" si="3"/>
        <v>31.22</v>
      </c>
      <c r="AZ58" s="66"/>
      <c r="BA58" s="66"/>
      <c r="BB58" s="51">
        <v>24.24</v>
      </c>
      <c r="BD58" s="63">
        <f t="shared" si="5"/>
        <v>29.779999999999998</v>
      </c>
      <c r="BE58" s="51">
        <v>25.07</v>
      </c>
      <c r="BG58" s="63">
        <f t="shared" si="7"/>
        <v>29.84</v>
      </c>
      <c r="BJ58" s="66"/>
      <c r="BK58" s="66"/>
      <c r="BL58" s="51">
        <v>24.24</v>
      </c>
      <c r="BN58" s="63">
        <f t="shared" si="9"/>
        <v>30.459999999999997</v>
      </c>
      <c r="BO58" s="51">
        <v>25.07</v>
      </c>
      <c r="BQ58" s="63">
        <f t="shared" si="11"/>
        <v>30.53</v>
      </c>
    </row>
    <row r="59" spans="1:69">
      <c r="F59" s="41"/>
      <c r="G59" s="34"/>
      <c r="H59" s="34"/>
      <c r="I59" s="34"/>
      <c r="J59" s="51">
        <v>23.15</v>
      </c>
      <c r="K59" s="51">
        <v>24.48</v>
      </c>
      <c r="AI59" s="66"/>
      <c r="AJ59" s="66"/>
      <c r="AK59" s="66"/>
      <c r="AL59" s="51">
        <v>23.15</v>
      </c>
      <c r="AN59" s="63">
        <f t="shared" si="12"/>
        <v>29.79</v>
      </c>
      <c r="AO59" s="51">
        <v>24.48</v>
      </c>
      <c r="AQ59" s="63">
        <f t="shared" si="3"/>
        <v>30.630000000000003</v>
      </c>
      <c r="AZ59" s="66"/>
      <c r="BA59" s="66"/>
      <c r="BB59" s="51">
        <v>23.15</v>
      </c>
      <c r="BD59" s="63">
        <f t="shared" si="5"/>
        <v>28.689999999999998</v>
      </c>
      <c r="BE59" s="51">
        <v>24.48</v>
      </c>
      <c r="BG59" s="63">
        <f t="shared" si="7"/>
        <v>29.25</v>
      </c>
      <c r="BJ59" s="66"/>
      <c r="BK59" s="66"/>
      <c r="BL59" s="51">
        <v>23.15</v>
      </c>
      <c r="BN59" s="63">
        <f t="shared" si="9"/>
        <v>29.369999999999997</v>
      </c>
      <c r="BO59" s="51">
        <v>24.48</v>
      </c>
      <c r="BQ59" s="63">
        <f t="shared" si="11"/>
        <v>29.94</v>
      </c>
    </row>
    <row r="60" spans="1:69">
      <c r="F60" s="41"/>
      <c r="G60" s="34"/>
      <c r="H60" s="34"/>
      <c r="I60" s="34"/>
      <c r="J60" s="51">
        <v>22.5</v>
      </c>
      <c r="K60" s="51">
        <v>23.93</v>
      </c>
      <c r="AI60" s="66"/>
      <c r="AJ60" s="66"/>
      <c r="AK60" s="66"/>
      <c r="AL60" s="51">
        <v>22.5</v>
      </c>
      <c r="AN60" s="63">
        <f t="shared" si="12"/>
        <v>29.14</v>
      </c>
      <c r="AO60" s="51">
        <v>23.93</v>
      </c>
      <c r="AQ60" s="63">
        <f t="shared" si="3"/>
        <v>30.08</v>
      </c>
      <c r="AZ60" s="66"/>
      <c r="BA60" s="66"/>
      <c r="BB60" s="51">
        <v>22.5</v>
      </c>
      <c r="BD60" s="63">
        <f t="shared" si="5"/>
        <v>28.04</v>
      </c>
      <c r="BE60" s="51">
        <v>23.93</v>
      </c>
      <c r="BG60" s="63">
        <f t="shared" si="7"/>
        <v>28.7</v>
      </c>
      <c r="BJ60" s="66"/>
      <c r="BK60" s="66"/>
      <c r="BL60" s="51">
        <v>22.5</v>
      </c>
      <c r="BN60" s="63">
        <f t="shared" si="9"/>
        <v>28.72</v>
      </c>
      <c r="BO60" s="51">
        <v>23.93</v>
      </c>
      <c r="BQ60" s="63">
        <f t="shared" si="11"/>
        <v>29.39</v>
      </c>
    </row>
    <row r="61" spans="1:69">
      <c r="F61" s="41"/>
      <c r="G61" s="34"/>
      <c r="H61" s="34"/>
      <c r="I61" s="34"/>
      <c r="J61" s="51">
        <v>22.38</v>
      </c>
      <c r="K61" s="51">
        <v>23.22</v>
      </c>
      <c r="AI61" s="66"/>
      <c r="AJ61" s="66"/>
      <c r="AK61" s="66"/>
      <c r="AL61" s="51">
        <v>22.38</v>
      </c>
      <c r="AN61" s="63">
        <f t="shared" si="12"/>
        <v>29.02</v>
      </c>
      <c r="AO61" s="51">
        <v>23.22</v>
      </c>
      <c r="AQ61" s="63">
        <f t="shared" si="3"/>
        <v>29.369999999999997</v>
      </c>
      <c r="AZ61" s="66"/>
      <c r="BA61" s="66"/>
      <c r="BB61" s="51">
        <v>22.38</v>
      </c>
      <c r="BD61" s="63">
        <f t="shared" si="5"/>
        <v>27.919999999999998</v>
      </c>
      <c r="BE61" s="51">
        <v>23.22</v>
      </c>
      <c r="BG61" s="63">
        <f t="shared" si="7"/>
        <v>27.99</v>
      </c>
      <c r="BJ61" s="66"/>
      <c r="BK61" s="66"/>
      <c r="BL61" s="51">
        <v>22.38</v>
      </c>
      <c r="BN61" s="63">
        <f t="shared" si="9"/>
        <v>28.599999999999998</v>
      </c>
      <c r="BO61" s="51">
        <v>23.22</v>
      </c>
      <c r="BQ61" s="63">
        <f t="shared" si="11"/>
        <v>28.68</v>
      </c>
    </row>
    <row r="62" spans="1:69">
      <c r="F62" s="41"/>
      <c r="G62" s="34"/>
      <c r="H62" s="34"/>
      <c r="I62" s="34"/>
      <c r="J62" s="51">
        <v>23.56</v>
      </c>
      <c r="K62" s="51">
        <v>24.59</v>
      </c>
      <c r="AI62" s="66"/>
      <c r="AJ62" s="66"/>
      <c r="AK62" s="66"/>
      <c r="AL62" s="51">
        <v>23.56</v>
      </c>
      <c r="AN62" s="63">
        <f t="shared" si="12"/>
        <v>30.2</v>
      </c>
      <c r="AO62" s="51">
        <v>24.59</v>
      </c>
      <c r="AQ62" s="63">
        <f t="shared" si="3"/>
        <v>30.740000000000002</v>
      </c>
      <c r="AZ62" s="66"/>
      <c r="BA62" s="66"/>
      <c r="BB62" s="51">
        <v>23.56</v>
      </c>
      <c r="BD62" s="63">
        <f t="shared" si="5"/>
        <v>29.099999999999998</v>
      </c>
      <c r="BE62" s="51">
        <v>24.59</v>
      </c>
      <c r="BG62" s="63">
        <f t="shared" si="7"/>
        <v>29.36</v>
      </c>
      <c r="BJ62" s="66"/>
      <c r="BK62" s="66"/>
      <c r="BL62" s="51">
        <v>23.56</v>
      </c>
      <c r="BN62" s="63">
        <f t="shared" si="9"/>
        <v>29.779999999999998</v>
      </c>
      <c r="BO62" s="51">
        <v>24.59</v>
      </c>
      <c r="BQ62" s="63">
        <f t="shared" si="11"/>
        <v>30.05</v>
      </c>
    </row>
    <row r="63" spans="1:69">
      <c r="F63" s="41"/>
      <c r="G63" s="34"/>
      <c r="H63" s="34"/>
      <c r="I63" s="34"/>
      <c r="J63" s="51">
        <v>23.38</v>
      </c>
      <c r="K63" s="51">
        <v>24.21</v>
      </c>
      <c r="AI63" s="66"/>
      <c r="AJ63" s="66"/>
      <c r="AK63" s="66"/>
      <c r="AL63" s="51">
        <v>23.38</v>
      </c>
      <c r="AN63" s="63">
        <f t="shared" si="12"/>
        <v>30.02</v>
      </c>
      <c r="AO63" s="51">
        <v>24.21</v>
      </c>
      <c r="AQ63" s="63">
        <f t="shared" si="3"/>
        <v>30.36</v>
      </c>
      <c r="AZ63" s="66"/>
      <c r="BA63" s="66"/>
      <c r="BB63" s="51">
        <v>23.38</v>
      </c>
      <c r="BD63" s="63">
        <f t="shared" si="5"/>
        <v>28.919999999999998</v>
      </c>
      <c r="BE63" s="51">
        <v>24.21</v>
      </c>
      <c r="BG63" s="63">
        <f t="shared" si="7"/>
        <v>28.98</v>
      </c>
      <c r="BJ63" s="66"/>
      <c r="BK63" s="66"/>
      <c r="BL63" s="51">
        <v>23.38</v>
      </c>
      <c r="BN63" s="63">
        <f t="shared" si="9"/>
        <v>29.599999999999998</v>
      </c>
      <c r="BO63" s="51">
        <v>24.21</v>
      </c>
      <c r="BQ63" s="63">
        <f t="shared" si="11"/>
        <v>29.67</v>
      </c>
    </row>
    <row r="64" spans="1:69">
      <c r="F64" s="41"/>
      <c r="G64" s="34"/>
      <c r="H64" s="34"/>
      <c r="I64" s="34"/>
      <c r="J64" s="51">
        <v>23.17</v>
      </c>
      <c r="K64" s="51">
        <v>24.24</v>
      </c>
      <c r="AI64" s="66"/>
      <c r="AJ64" s="66"/>
      <c r="AK64" s="66"/>
      <c r="AL64" s="51">
        <v>23.17</v>
      </c>
      <c r="AN64" s="63">
        <f t="shared" si="12"/>
        <v>29.810000000000002</v>
      </c>
      <c r="AO64" s="51">
        <v>24.24</v>
      </c>
      <c r="AQ64" s="63">
        <f t="shared" si="3"/>
        <v>30.39</v>
      </c>
      <c r="AZ64" s="66"/>
      <c r="BA64" s="66"/>
      <c r="BB64" s="51">
        <v>23.17</v>
      </c>
      <c r="BD64" s="63">
        <f t="shared" si="5"/>
        <v>28.71</v>
      </c>
      <c r="BE64" s="51">
        <v>24.24</v>
      </c>
      <c r="BG64" s="63">
        <f t="shared" si="7"/>
        <v>29.009999999999998</v>
      </c>
      <c r="BJ64" s="66"/>
      <c r="BK64" s="66"/>
      <c r="BL64" s="51">
        <v>23.17</v>
      </c>
      <c r="BN64" s="63">
        <f t="shared" si="9"/>
        <v>29.39</v>
      </c>
      <c r="BO64" s="51">
        <v>24.24</v>
      </c>
      <c r="BQ64" s="63">
        <f t="shared" si="11"/>
        <v>29.7</v>
      </c>
    </row>
    <row r="65" spans="6:69">
      <c r="F65" s="41"/>
      <c r="G65" s="34"/>
      <c r="H65" s="34"/>
      <c r="I65" s="34"/>
      <c r="J65" s="51">
        <v>23.15</v>
      </c>
      <c r="K65" s="51">
        <v>23.81</v>
      </c>
      <c r="AI65" s="66"/>
      <c r="AJ65" s="66"/>
      <c r="AK65" s="66"/>
      <c r="AL65" s="51">
        <v>23.15</v>
      </c>
      <c r="AN65" s="63">
        <f t="shared" si="12"/>
        <v>29.79</v>
      </c>
      <c r="AO65" s="51">
        <v>23.81</v>
      </c>
      <c r="AQ65" s="63">
        <f t="shared" si="3"/>
        <v>29.96</v>
      </c>
      <c r="AZ65" s="66"/>
      <c r="BA65" s="66"/>
      <c r="BB65" s="51">
        <v>23.15</v>
      </c>
      <c r="BD65" s="63">
        <f t="shared" si="5"/>
        <v>28.689999999999998</v>
      </c>
      <c r="BE65" s="51">
        <v>23.81</v>
      </c>
      <c r="BG65" s="63">
        <f t="shared" si="7"/>
        <v>28.58</v>
      </c>
      <c r="BJ65" s="66"/>
      <c r="BK65" s="66"/>
      <c r="BL65" s="51">
        <v>23.15</v>
      </c>
      <c r="BN65" s="63">
        <f t="shared" si="9"/>
        <v>29.369999999999997</v>
      </c>
      <c r="BO65" s="51">
        <v>23.81</v>
      </c>
      <c r="BQ65" s="63">
        <f t="shared" si="11"/>
        <v>29.27</v>
      </c>
    </row>
    <row r="66" spans="6:69">
      <c r="J66" s="51">
        <v>24.31</v>
      </c>
      <c r="K66" s="51">
        <v>25.06</v>
      </c>
      <c r="AL66" s="51">
        <v>24.31</v>
      </c>
      <c r="AN66" s="63">
        <f t="shared" ref="AN66:AN73" si="13">AL66+6.64</f>
        <v>30.95</v>
      </c>
      <c r="AO66" s="51">
        <v>25.06</v>
      </c>
      <c r="AQ66" s="63">
        <f t="shared" si="3"/>
        <v>31.21</v>
      </c>
      <c r="BB66" s="51">
        <v>24.31</v>
      </c>
      <c r="BD66" s="63">
        <f t="shared" si="5"/>
        <v>29.849999999999998</v>
      </c>
      <c r="BE66" s="51">
        <v>25.06</v>
      </c>
      <c r="BG66" s="63">
        <f t="shared" si="7"/>
        <v>29.83</v>
      </c>
      <c r="BL66" s="51">
        <v>24.31</v>
      </c>
      <c r="BN66" s="63">
        <f t="shared" si="9"/>
        <v>30.529999999999998</v>
      </c>
      <c r="BO66" s="51">
        <v>25.06</v>
      </c>
      <c r="BQ66" s="63">
        <f t="shared" si="11"/>
        <v>30.52</v>
      </c>
    </row>
    <row r="67" spans="6:69">
      <c r="J67" s="51">
        <v>24.17</v>
      </c>
      <c r="K67" s="51">
        <v>24.56</v>
      </c>
      <c r="AL67" s="51">
        <v>24.17</v>
      </c>
      <c r="AN67" s="63">
        <f t="shared" si="13"/>
        <v>30.810000000000002</v>
      </c>
      <c r="AO67" s="51">
        <v>24.56</v>
      </c>
      <c r="AQ67" s="63">
        <f t="shared" ref="AQ67:AQ73" si="14">AO67+6.15</f>
        <v>30.71</v>
      </c>
      <c r="BB67" s="51">
        <v>24.17</v>
      </c>
      <c r="BD67" s="63">
        <f t="shared" ref="BD67:BD73" si="15">BB67+5.54</f>
        <v>29.71</v>
      </c>
      <c r="BE67" s="51">
        <v>24.56</v>
      </c>
      <c r="BG67" s="63">
        <f t="shared" ref="BG67:BG73" si="16">BE67+4.77</f>
        <v>29.33</v>
      </c>
      <c r="BL67" s="51">
        <v>24.17</v>
      </c>
      <c r="BN67" s="63">
        <f t="shared" ref="BN67:BN73" si="17">BL67+6.22</f>
        <v>30.39</v>
      </c>
      <c r="BO67" s="51">
        <v>24.56</v>
      </c>
      <c r="BQ67" s="63">
        <f t="shared" ref="BQ67:BQ73" si="18">BO67+5.46</f>
        <v>30.02</v>
      </c>
    </row>
    <row r="68" spans="6:69">
      <c r="J68" s="51">
        <v>23.86</v>
      </c>
      <c r="K68" s="51">
        <v>23.9</v>
      </c>
      <c r="AL68" s="51">
        <v>23.86</v>
      </c>
      <c r="AN68" s="63">
        <f t="shared" si="13"/>
        <v>30.5</v>
      </c>
      <c r="AO68" s="51">
        <v>23.9</v>
      </c>
      <c r="AQ68" s="63">
        <f t="shared" si="14"/>
        <v>30.049999999999997</v>
      </c>
      <c r="BB68" s="51">
        <v>23.86</v>
      </c>
      <c r="BD68" s="63">
        <f t="shared" si="15"/>
        <v>29.4</v>
      </c>
      <c r="BE68" s="51">
        <v>23.9</v>
      </c>
      <c r="BG68" s="63">
        <f t="shared" si="16"/>
        <v>28.669999999999998</v>
      </c>
      <c r="BL68" s="51">
        <v>23.86</v>
      </c>
      <c r="BN68" s="63">
        <f t="shared" si="17"/>
        <v>30.08</v>
      </c>
      <c r="BO68" s="51">
        <v>23.9</v>
      </c>
      <c r="BQ68" s="63">
        <f t="shared" si="18"/>
        <v>29.36</v>
      </c>
    </row>
    <row r="69" spans="6:69">
      <c r="J69" s="51">
        <v>22.85</v>
      </c>
      <c r="K69" s="51">
        <v>23.68</v>
      </c>
      <c r="AL69" s="51">
        <v>22.85</v>
      </c>
      <c r="AN69" s="63">
        <f t="shared" si="13"/>
        <v>29.490000000000002</v>
      </c>
      <c r="AO69" s="51">
        <v>23.68</v>
      </c>
      <c r="AQ69" s="63">
        <f t="shared" si="14"/>
        <v>29.83</v>
      </c>
      <c r="BB69" s="51">
        <v>22.85</v>
      </c>
      <c r="BD69" s="63">
        <f t="shared" si="15"/>
        <v>28.39</v>
      </c>
      <c r="BE69" s="51">
        <v>23.68</v>
      </c>
      <c r="BG69" s="63">
        <f t="shared" si="16"/>
        <v>28.45</v>
      </c>
      <c r="BL69" s="51">
        <v>22.85</v>
      </c>
      <c r="BN69" s="63">
        <f t="shared" si="17"/>
        <v>29.07</v>
      </c>
      <c r="BO69" s="51">
        <v>23.68</v>
      </c>
      <c r="BQ69" s="63">
        <f t="shared" si="18"/>
        <v>29.14</v>
      </c>
    </row>
    <row r="70" spans="6:69">
      <c r="J70" s="51">
        <v>22.58</v>
      </c>
      <c r="K70" s="51">
        <v>24.35</v>
      </c>
      <c r="AL70" s="51">
        <v>22.58</v>
      </c>
      <c r="AN70" s="63">
        <f t="shared" si="13"/>
        <v>29.22</v>
      </c>
      <c r="AO70" s="51">
        <v>24.35</v>
      </c>
      <c r="AQ70" s="63">
        <f t="shared" si="14"/>
        <v>30.5</v>
      </c>
      <c r="BB70" s="51">
        <v>22.58</v>
      </c>
      <c r="BD70" s="63">
        <f t="shared" si="15"/>
        <v>28.119999999999997</v>
      </c>
      <c r="BE70" s="51">
        <v>24.35</v>
      </c>
      <c r="BG70" s="63">
        <f t="shared" si="16"/>
        <v>29.12</v>
      </c>
      <c r="BL70" s="51">
        <v>22.58</v>
      </c>
      <c r="BN70" s="63">
        <f t="shared" si="17"/>
        <v>28.799999999999997</v>
      </c>
      <c r="BO70" s="51">
        <v>24.35</v>
      </c>
      <c r="BQ70" s="63">
        <f t="shared" si="18"/>
        <v>29.810000000000002</v>
      </c>
    </row>
    <row r="71" spans="6:69">
      <c r="J71" s="51">
        <v>24.01</v>
      </c>
      <c r="K71" s="51">
        <v>25.86</v>
      </c>
      <c r="AL71" s="51">
        <v>24.01</v>
      </c>
      <c r="AN71" s="63">
        <f t="shared" si="13"/>
        <v>30.650000000000002</v>
      </c>
      <c r="AO71" s="51">
        <v>25.86</v>
      </c>
      <c r="AQ71" s="63">
        <f t="shared" si="14"/>
        <v>32.01</v>
      </c>
      <c r="BB71" s="51">
        <v>24.01</v>
      </c>
      <c r="BD71" s="63">
        <f t="shared" si="15"/>
        <v>29.55</v>
      </c>
      <c r="BE71" s="51">
        <v>25.86</v>
      </c>
      <c r="BG71" s="63">
        <f t="shared" si="16"/>
        <v>30.63</v>
      </c>
      <c r="BL71" s="51">
        <v>24.01</v>
      </c>
      <c r="BN71" s="63">
        <f t="shared" si="17"/>
        <v>30.23</v>
      </c>
      <c r="BO71" s="51">
        <v>25.86</v>
      </c>
      <c r="BQ71" s="63">
        <f t="shared" si="18"/>
        <v>31.32</v>
      </c>
    </row>
    <row r="72" spans="6:69">
      <c r="J72" s="51">
        <v>23.56</v>
      </c>
      <c r="K72" s="51">
        <v>24.72</v>
      </c>
      <c r="AL72" s="51">
        <v>23.56</v>
      </c>
      <c r="AN72" s="63">
        <f t="shared" si="13"/>
        <v>30.2</v>
      </c>
      <c r="AO72" s="51">
        <v>24.72</v>
      </c>
      <c r="AQ72" s="63">
        <f t="shared" si="14"/>
        <v>30.869999999999997</v>
      </c>
      <c r="BB72" s="51">
        <v>23.56</v>
      </c>
      <c r="BD72" s="63">
        <f t="shared" si="15"/>
        <v>29.099999999999998</v>
      </c>
      <c r="BE72" s="51">
        <v>24.72</v>
      </c>
      <c r="BG72" s="63">
        <f t="shared" si="16"/>
        <v>29.49</v>
      </c>
      <c r="BL72" s="51">
        <v>23.56</v>
      </c>
      <c r="BN72" s="63">
        <f t="shared" si="17"/>
        <v>29.779999999999998</v>
      </c>
      <c r="BO72" s="51">
        <v>24.72</v>
      </c>
      <c r="BQ72" s="63">
        <f t="shared" si="18"/>
        <v>30.18</v>
      </c>
    </row>
    <row r="73" spans="6:69">
      <c r="J73" s="51">
        <v>22.9</v>
      </c>
      <c r="K73" s="51">
        <v>23.51</v>
      </c>
      <c r="AL73" s="51">
        <v>22.9</v>
      </c>
      <c r="AN73" s="63">
        <f t="shared" si="13"/>
        <v>29.54</v>
      </c>
      <c r="AO73" s="51">
        <v>23.51</v>
      </c>
      <c r="AQ73" s="63">
        <f t="shared" si="14"/>
        <v>29.660000000000004</v>
      </c>
      <c r="BB73" s="51">
        <v>22.9</v>
      </c>
      <c r="BD73" s="63">
        <f t="shared" si="15"/>
        <v>28.439999999999998</v>
      </c>
      <c r="BE73" s="51">
        <v>23.51</v>
      </c>
      <c r="BG73" s="63">
        <f t="shared" si="16"/>
        <v>28.28</v>
      </c>
      <c r="BL73" s="51">
        <v>22.9</v>
      </c>
      <c r="BN73" s="63">
        <f t="shared" si="17"/>
        <v>29.119999999999997</v>
      </c>
      <c r="BO73" s="51">
        <v>23.51</v>
      </c>
      <c r="BQ73" s="63">
        <f t="shared" si="18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159</v>
      </c>
      <c r="C1" s="29" t="s">
        <v>160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1">
        <v>26.3</v>
      </c>
      <c r="B10" s="41">
        <f t="shared" si="0"/>
        <v>6.66</v>
      </c>
      <c r="C10" s="43">
        <f t="shared" si="1"/>
        <v>32.17</v>
      </c>
      <c r="D10" s="41">
        <v>32.96</v>
      </c>
    </row>
    <row r="11" spans="1:4">
      <c r="A11" s="41">
        <v>25.72</v>
      </c>
      <c r="B11" s="41">
        <f t="shared" si="0"/>
        <v>6.7100000000000009</v>
      </c>
      <c r="C11" s="43">
        <f t="shared" si="1"/>
        <v>31.59</v>
      </c>
      <c r="D11" s="41">
        <v>32.43</v>
      </c>
    </row>
    <row r="12" spans="1:4">
      <c r="A12" s="41">
        <v>26.64</v>
      </c>
      <c r="B12" s="41">
        <f t="shared" si="0"/>
        <v>5.32</v>
      </c>
      <c r="C12" s="43">
        <f t="shared" si="1"/>
        <v>32.51</v>
      </c>
      <c r="D12" s="41">
        <v>31.96</v>
      </c>
    </row>
    <row r="13" spans="1:4">
      <c r="A13" s="41">
        <v>25.07</v>
      </c>
      <c r="B13" s="41">
        <f t="shared" si="0"/>
        <v>7.6700000000000017</v>
      </c>
      <c r="C13" s="43">
        <f t="shared" si="1"/>
        <v>30.94</v>
      </c>
      <c r="D13" s="41">
        <v>32.74</v>
      </c>
    </row>
    <row r="14" spans="1:4">
      <c r="A14" s="41">
        <v>25.19</v>
      </c>
      <c r="B14" s="41">
        <f t="shared" si="0"/>
        <v>6.870000000000001</v>
      </c>
      <c r="C14" s="43">
        <f t="shared" si="1"/>
        <v>31.060000000000002</v>
      </c>
      <c r="D14" s="41">
        <v>32.06</v>
      </c>
    </row>
    <row r="15" spans="1:4">
      <c r="A15" s="41">
        <v>26.06</v>
      </c>
      <c r="B15" s="41">
        <f t="shared" si="0"/>
        <v>6.5999999999999979</v>
      </c>
      <c r="C15" s="43">
        <f t="shared" si="1"/>
        <v>31.93</v>
      </c>
      <c r="D15" s="41">
        <v>32.659999999999997</v>
      </c>
    </row>
    <row r="16" spans="1:4">
      <c r="A16" s="41">
        <v>25.09</v>
      </c>
      <c r="B16" s="41">
        <f t="shared" si="0"/>
        <v>8.02</v>
      </c>
      <c r="C16" s="43">
        <f t="shared" si="1"/>
        <v>30.96</v>
      </c>
      <c r="D16" s="41">
        <v>33.11</v>
      </c>
    </row>
    <row r="17" spans="1:4">
      <c r="A17" s="41">
        <v>26.76</v>
      </c>
      <c r="B17" s="41">
        <f t="shared" si="0"/>
        <v>7.7399999999999984</v>
      </c>
      <c r="C17" s="43">
        <f t="shared" si="1"/>
        <v>32.630000000000003</v>
      </c>
      <c r="D17" s="41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1">
        <v>26.82</v>
      </c>
      <c r="B26" s="41">
        <f t="shared" si="0"/>
        <v>4.3299999999999983</v>
      </c>
      <c r="C26" s="43">
        <f t="shared" si="1"/>
        <v>32.69</v>
      </c>
      <c r="D26" s="41">
        <v>31.15</v>
      </c>
    </row>
    <row r="27" spans="1:4">
      <c r="A27" s="41">
        <v>27.17</v>
      </c>
      <c r="B27" s="41">
        <f t="shared" si="0"/>
        <v>3.7099999999999973</v>
      </c>
      <c r="C27" s="43">
        <f t="shared" si="1"/>
        <v>33.04</v>
      </c>
      <c r="D27" s="41">
        <v>30.88</v>
      </c>
    </row>
    <row r="28" spans="1:4">
      <c r="A28" s="41">
        <v>24.1</v>
      </c>
      <c r="B28" s="41">
        <f t="shared" si="0"/>
        <v>5.0399999999999991</v>
      </c>
      <c r="C28" s="43">
        <f t="shared" si="1"/>
        <v>29.970000000000002</v>
      </c>
      <c r="D28" s="41">
        <v>29.14</v>
      </c>
    </row>
    <row r="29" spans="1:4">
      <c r="A29" s="41">
        <v>26.42</v>
      </c>
      <c r="B29" s="41">
        <f t="shared" si="0"/>
        <v>4.9699999999999989</v>
      </c>
      <c r="C29" s="43">
        <f t="shared" si="1"/>
        <v>32.29</v>
      </c>
      <c r="D29" s="41">
        <v>31.39</v>
      </c>
    </row>
    <row r="30" spans="1:4">
      <c r="A30" s="41">
        <v>27.44</v>
      </c>
      <c r="B30" s="41">
        <f t="shared" si="0"/>
        <v>3.34</v>
      </c>
      <c r="C30" s="43">
        <f t="shared" si="1"/>
        <v>33.31</v>
      </c>
      <c r="D30" s="41">
        <v>30.78</v>
      </c>
    </row>
    <row r="31" spans="1:4">
      <c r="A31" s="41">
        <v>24.49</v>
      </c>
      <c r="B31" s="41">
        <f t="shared" si="0"/>
        <v>6.3000000000000007</v>
      </c>
      <c r="C31" s="43">
        <f t="shared" si="1"/>
        <v>30.36</v>
      </c>
      <c r="D31" s="41">
        <v>30.79</v>
      </c>
    </row>
    <row r="32" spans="1:4">
      <c r="A32" s="41">
        <v>27.13</v>
      </c>
      <c r="B32" s="41">
        <f t="shared" si="0"/>
        <v>4.370000000000001</v>
      </c>
      <c r="C32" s="43">
        <f t="shared" si="1"/>
        <v>33</v>
      </c>
      <c r="D32" s="41">
        <v>31.5</v>
      </c>
    </row>
    <row r="33" spans="1:4">
      <c r="A33" s="41">
        <v>28.71</v>
      </c>
      <c r="B33" s="41">
        <f t="shared" si="0"/>
        <v>2.5700000000000003</v>
      </c>
      <c r="C33" s="43">
        <f t="shared" si="1"/>
        <v>34.58</v>
      </c>
      <c r="D33" s="41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1">
        <v>25.85</v>
      </c>
      <c r="B42" s="41">
        <f t="shared" si="0"/>
        <v>7.019999999999996</v>
      </c>
      <c r="C42" s="43">
        <f t="shared" si="1"/>
        <v>31.720000000000002</v>
      </c>
      <c r="D42" s="41">
        <v>32.869999999999997</v>
      </c>
    </row>
    <row r="43" spans="1:4">
      <c r="A43" s="41">
        <v>25.2</v>
      </c>
      <c r="B43" s="41">
        <f t="shared" si="0"/>
        <v>10.09</v>
      </c>
      <c r="C43" s="43">
        <f t="shared" si="1"/>
        <v>31.07</v>
      </c>
      <c r="D43" s="41">
        <v>35.29</v>
      </c>
    </row>
    <row r="44" spans="1:4">
      <c r="A44" s="41">
        <v>25.61</v>
      </c>
      <c r="B44" s="41">
        <f t="shared" si="0"/>
        <v>6.0100000000000016</v>
      </c>
      <c r="C44" s="43">
        <f t="shared" si="1"/>
        <v>31.48</v>
      </c>
      <c r="D44" s="41">
        <v>31.62</v>
      </c>
    </row>
    <row r="45" spans="1:4">
      <c r="A45" s="41">
        <v>26.14</v>
      </c>
      <c r="B45" s="41">
        <f t="shared" si="0"/>
        <v>6.4099999999999966</v>
      </c>
      <c r="C45" s="43">
        <f t="shared" si="1"/>
        <v>32.01</v>
      </c>
      <c r="D45" s="41">
        <v>32.549999999999997</v>
      </c>
    </row>
    <row r="46" spans="1:4">
      <c r="A46" s="41">
        <v>25.49</v>
      </c>
      <c r="B46" s="41">
        <f t="shared" si="0"/>
        <v>5.5600000000000023</v>
      </c>
      <c r="C46" s="43">
        <f t="shared" si="1"/>
        <v>31.36</v>
      </c>
      <c r="D46" s="41">
        <v>31.05</v>
      </c>
    </row>
    <row r="47" spans="1:4">
      <c r="A47" s="41">
        <v>25.3</v>
      </c>
      <c r="B47" s="41">
        <f t="shared" si="0"/>
        <v>6.7799999999999976</v>
      </c>
      <c r="C47" s="43">
        <f t="shared" si="1"/>
        <v>31.17</v>
      </c>
      <c r="D47" s="41">
        <v>32.08</v>
      </c>
    </row>
    <row r="48" spans="1:4">
      <c r="A48" s="41">
        <v>25.67</v>
      </c>
      <c r="B48" s="41">
        <f t="shared" si="0"/>
        <v>5.9699999999999989</v>
      </c>
      <c r="C48" s="43">
        <f t="shared" si="1"/>
        <v>31.540000000000003</v>
      </c>
      <c r="D48" s="41">
        <v>31.64</v>
      </c>
    </row>
    <row r="49" spans="1:4">
      <c r="A49" s="41">
        <v>26.84</v>
      </c>
      <c r="B49" s="41">
        <f t="shared" si="0"/>
        <v>8.5999999999999979</v>
      </c>
      <c r="C49" s="43">
        <f t="shared" si="1"/>
        <v>32.71</v>
      </c>
      <c r="D49" s="41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  <vt:lpstr>PGEEP-note2</vt:lpstr>
      <vt:lpstr>grb2 notes</vt:lpstr>
      <vt:lpstr>TLR-nots</vt:lpstr>
      <vt:lpstr>actin-2</vt:lpstr>
      <vt:lpstr>h2av-notes</vt:lpstr>
      <vt:lpstr>ef - notes</vt:lpstr>
      <vt:lpstr>28s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2015-09-01T19:13:04Z</dcterms:modified>
</cp:coreProperties>
</file>